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810"/>
  <workbookPr showInkAnnotation="0" autoCompressPictures="0"/>
  <bookViews>
    <workbookView xWindow="0" yWindow="0" windowWidth="25600" windowHeight="13420" tabRatio="500" activeTab="2"/>
  </bookViews>
  <sheets>
    <sheet name="FA12 Designer Wins" sheetId="2" r:id="rId1"/>
    <sheet name="FA12 Retailer Wins" sheetId="3" r:id="rId2"/>
    <sheet name="FA12 EVERYONE WINS!" sheetId="4" r:id="rId3"/>
    <sheet name="FA12 Retail Designer Wins" sheetId="9" r:id="rId4"/>
    <sheet name="FA12 Retail Retailer Wins" sheetId="10" r:id="rId5"/>
    <sheet name="FA12 Retail Everyone Wins" sheetId="8" r:id="rId6"/>
  </sheets>
  <definedNames>
    <definedName name="solver_adj" localSheetId="0" hidden="1">'FA12 Designer Wins'!$F$4:$F$7</definedName>
    <definedName name="solver_adj" localSheetId="2" hidden="1">'FA12 EVERYONE WINS!'!$F$3:$F$6</definedName>
    <definedName name="solver_adj" localSheetId="3" hidden="1">'FA12 Retail Designer Wins'!$F$3:$F$6</definedName>
    <definedName name="solver_adj" localSheetId="5" hidden="1">'FA12 Retail Everyone Wins'!$F$3:$F$6</definedName>
    <definedName name="solver_adj" localSheetId="4" hidden="1">'FA12 Retail Retailer Wins'!$F$3:$F$6</definedName>
    <definedName name="solver_adj" localSheetId="1" hidden="1">'FA12 Retailer Wins'!$F$3:$F$6</definedName>
    <definedName name="solver_cvg" localSheetId="0" hidden="1">0.0001</definedName>
    <definedName name="solver_cvg" localSheetId="2" hidden="1">0.0001</definedName>
    <definedName name="solver_cvg" localSheetId="3" hidden="1">0.0001</definedName>
    <definedName name="solver_cvg" localSheetId="5" hidden="1">0.0001</definedName>
    <definedName name="solver_cvg" localSheetId="4" hidden="1">0.0001</definedName>
    <definedName name="solver_cvg" localSheetId="1" hidden="1">0.0001</definedName>
    <definedName name="solver_drv" localSheetId="0" hidden="1">1</definedName>
    <definedName name="solver_drv" localSheetId="2" hidden="1">1</definedName>
    <definedName name="solver_drv" localSheetId="3" hidden="1">1</definedName>
    <definedName name="solver_drv" localSheetId="5" hidden="1">1</definedName>
    <definedName name="solver_drv" localSheetId="4" hidden="1">1</definedName>
    <definedName name="solver_drv" localSheetId="1" hidden="1">1</definedName>
    <definedName name="solver_eng" localSheetId="0" hidden="1">3</definedName>
    <definedName name="solver_eng" localSheetId="2" hidden="1">3</definedName>
    <definedName name="solver_eng" localSheetId="3" hidden="1">3</definedName>
    <definedName name="solver_eng" localSheetId="5" hidden="1">3</definedName>
    <definedName name="solver_eng" localSheetId="4" hidden="1">3</definedName>
    <definedName name="solver_eng" localSheetId="1" hidden="1">3</definedName>
    <definedName name="solver_itr" localSheetId="0" hidden="1">2147483647</definedName>
    <definedName name="solver_itr" localSheetId="2" hidden="1">2147483647</definedName>
    <definedName name="solver_itr" localSheetId="3" hidden="1">2147483647</definedName>
    <definedName name="solver_itr" localSheetId="5" hidden="1">2147483647</definedName>
    <definedName name="solver_itr" localSheetId="4" hidden="1">2147483647</definedName>
    <definedName name="solver_itr" localSheetId="1" hidden="1">2147483647</definedName>
    <definedName name="solver_lhs1" localSheetId="0" hidden="1">'FA12 Designer Wins'!$F$4:$F$7</definedName>
    <definedName name="solver_lhs1" localSheetId="2" hidden="1">'FA12 EVERYONE WINS!'!$F$3:$F$6</definedName>
    <definedName name="solver_lhs1" localSheetId="3" hidden="1">'FA12 Retail Designer Wins'!$F$3:$F$6</definedName>
    <definedName name="solver_lhs1" localSheetId="5" hidden="1">'FA12 Retail Everyone Wins'!$F$3:$F$6</definedName>
    <definedName name="solver_lhs1" localSheetId="4" hidden="1">'FA12 Retail Retailer Wins'!$F$3:$F$6</definedName>
    <definedName name="solver_lhs1" localSheetId="1" hidden="1">'FA12 Retailer Wins'!$F$3:$F$6</definedName>
    <definedName name="solver_lhs2" localSheetId="0" hidden="1">'FA12 Designer Wins'!$F$4:$F$7</definedName>
    <definedName name="solver_lhs2" localSheetId="2" hidden="1">'FA12 EVERYONE WINS!'!$F$3:$F$6</definedName>
    <definedName name="solver_lhs2" localSheetId="3" hidden="1">'FA12 Retail Designer Wins'!$F$3:$F$6</definedName>
    <definedName name="solver_lhs2" localSheetId="5" hidden="1">'FA12 Retail Everyone Wins'!$F$3:$F$6</definedName>
    <definedName name="solver_lhs2" localSheetId="4" hidden="1">'FA12 Retail Retailer Wins'!$F$3:$F$6</definedName>
    <definedName name="solver_lhs2" localSheetId="1" hidden="1">'FA12 Retailer Wins'!$F$3:$F$6</definedName>
    <definedName name="solver_lhs3" localSheetId="0" hidden="1">'FA12 Designer Wins'!$R$4:$R$7</definedName>
    <definedName name="solver_lhs3" localSheetId="2" hidden="1">'FA12 EVERYONE WINS!'!$I$3:$I$6</definedName>
    <definedName name="solver_lhs3" localSheetId="3" hidden="1">'FA12 Retail Designer Wins'!$I$9</definedName>
    <definedName name="solver_lhs3" localSheetId="5" hidden="1">'FA12 Retail Everyone Wins'!$I$3:$I$6</definedName>
    <definedName name="solver_lhs3" localSheetId="4" hidden="1">'FA12 Retail Retailer Wins'!$I$3:$I$6</definedName>
    <definedName name="solver_lhs3" localSheetId="1" hidden="1">'FA12 Retailer Wins'!$I$3:$I$6</definedName>
    <definedName name="solver_lhs4" localSheetId="0" hidden="1">'FA12 Designer Wins'!$R$4:$R$7</definedName>
    <definedName name="solver_lhs4" localSheetId="2" hidden="1">'FA12 EVERYONE WINS!'!$I$9</definedName>
    <definedName name="solver_lhs4" localSheetId="3" hidden="1">'FA12 Retail Designer Wins'!$R$3:$R$6</definedName>
    <definedName name="solver_lhs4" localSheetId="5" hidden="1">'FA12 Retail Everyone Wins'!$I$9</definedName>
    <definedName name="solver_lhs4" localSheetId="4" hidden="1">'FA12 Retail Retailer Wins'!$I$9</definedName>
    <definedName name="solver_lhs4" localSheetId="1" hidden="1">'FA12 Retailer Wins'!$I$9</definedName>
    <definedName name="solver_lhs5" localSheetId="2" hidden="1">'FA12 EVERYONE WINS!'!$R$3:$R$6</definedName>
    <definedName name="solver_lhs5" localSheetId="3" hidden="1">'FA12 Retail Designer Wins'!$R$3:$R$6</definedName>
    <definedName name="solver_lhs5" localSheetId="5" hidden="1">'FA12 Retail Everyone Wins'!$R$3:$R$6</definedName>
    <definedName name="solver_lhs5" localSheetId="4" hidden="1">'FA12 Retail Retailer Wins'!$R$3:$R$6</definedName>
    <definedName name="solver_lhs5" localSheetId="1" hidden="1">'FA12 Retailer Wins'!$R$3:$R$6</definedName>
    <definedName name="solver_lhs6" localSheetId="2" hidden="1">'FA12 EVERYONE WINS!'!$R$3:$R$6</definedName>
    <definedName name="solver_lhs6" localSheetId="3" hidden="1">'FA12 Retail Designer Wins'!$R$3:$R$6</definedName>
    <definedName name="solver_lhs6" localSheetId="5" hidden="1">'FA12 Retail Everyone Wins'!$R$3:$R$6</definedName>
    <definedName name="solver_lhs6" localSheetId="4" hidden="1">'FA12 Retail Retailer Wins'!$R$3:$R$6</definedName>
    <definedName name="solver_lhs6" localSheetId="1" hidden="1">'FA12 Retailer Wins'!$R$3:$R$6</definedName>
    <definedName name="solver_lhs7" localSheetId="4" hidden="1">'FA12 Retail Retailer Wins'!$R$3:$R$6</definedName>
    <definedName name="solver_lin" localSheetId="0" hidden="1">2</definedName>
    <definedName name="solver_lin" localSheetId="2" hidden="1">2</definedName>
    <definedName name="solver_lin" localSheetId="3" hidden="1">2</definedName>
    <definedName name="solver_lin" localSheetId="5" hidden="1">2</definedName>
    <definedName name="solver_lin" localSheetId="4" hidden="1">2</definedName>
    <definedName name="solver_lin" localSheetId="1" hidden="1">2</definedName>
    <definedName name="solver_mip" localSheetId="0" hidden="1">2147483647</definedName>
    <definedName name="solver_mip" localSheetId="2" hidden="1">2147483647</definedName>
    <definedName name="solver_mip" localSheetId="3" hidden="1">2147483647</definedName>
    <definedName name="solver_mip" localSheetId="5" hidden="1">2147483647</definedName>
    <definedName name="solver_mip" localSheetId="4" hidden="1">2147483647</definedName>
    <definedName name="solver_mip" localSheetId="1" hidden="1">2147483647</definedName>
    <definedName name="solver_mni" localSheetId="0" hidden="1">30</definedName>
    <definedName name="solver_mni" localSheetId="2" hidden="1">30</definedName>
    <definedName name="solver_mni" localSheetId="3" hidden="1">30</definedName>
    <definedName name="solver_mni" localSheetId="5" hidden="1">30</definedName>
    <definedName name="solver_mni" localSheetId="4" hidden="1">30</definedName>
    <definedName name="solver_mni" localSheetId="1" hidden="1">30</definedName>
    <definedName name="solver_mrt" localSheetId="0" hidden="1">0.075</definedName>
    <definedName name="solver_mrt" localSheetId="2" hidden="1">0.075</definedName>
    <definedName name="solver_mrt" localSheetId="3" hidden="1">0.075</definedName>
    <definedName name="solver_mrt" localSheetId="5" hidden="1">0.075</definedName>
    <definedName name="solver_mrt" localSheetId="4" hidden="1">0.075</definedName>
    <definedName name="solver_mrt" localSheetId="1" hidden="1">0.075</definedName>
    <definedName name="solver_msl" localSheetId="0" hidden="1">2</definedName>
    <definedName name="solver_msl" localSheetId="2" hidden="1">2</definedName>
    <definedName name="solver_msl" localSheetId="3" hidden="1">2</definedName>
    <definedName name="solver_msl" localSheetId="5" hidden="1">2</definedName>
    <definedName name="solver_msl" localSheetId="4" hidden="1">2</definedName>
    <definedName name="solver_msl" localSheetId="1" hidden="1">2</definedName>
    <definedName name="solver_neg" localSheetId="0" hidden="1">1</definedName>
    <definedName name="solver_neg" localSheetId="2" hidden="1">1</definedName>
    <definedName name="solver_neg" localSheetId="3" hidden="1">1</definedName>
    <definedName name="solver_neg" localSheetId="5" hidden="1">1</definedName>
    <definedName name="solver_neg" localSheetId="4" hidden="1">1</definedName>
    <definedName name="solver_neg" localSheetId="1" hidden="1">1</definedName>
    <definedName name="solver_nod" localSheetId="0" hidden="1">2147483647</definedName>
    <definedName name="solver_nod" localSheetId="2" hidden="1">2147483647</definedName>
    <definedName name="solver_nod" localSheetId="3" hidden="1">2147483647</definedName>
    <definedName name="solver_nod" localSheetId="5" hidden="1">2147483647</definedName>
    <definedName name="solver_nod" localSheetId="4" hidden="1">2147483647</definedName>
    <definedName name="solver_nod" localSheetId="1" hidden="1">2147483647</definedName>
    <definedName name="solver_num" localSheetId="0" hidden="1">4</definedName>
    <definedName name="solver_num" localSheetId="2" hidden="1">6</definedName>
    <definedName name="solver_num" localSheetId="3" hidden="1">5</definedName>
    <definedName name="solver_num" localSheetId="5" hidden="1">6</definedName>
    <definedName name="solver_num" localSheetId="4" hidden="1">6</definedName>
    <definedName name="solver_num" localSheetId="1" hidden="1">6</definedName>
    <definedName name="solver_opt" localSheetId="0" hidden="1">'FA12 Designer Wins'!$O$8</definedName>
    <definedName name="solver_opt" localSheetId="2" hidden="1">'FA12 EVERYONE WINS!'!$Q$10</definedName>
    <definedName name="solver_opt" localSheetId="3" hidden="1">'FA12 Retail Designer Wins'!$O$7</definedName>
    <definedName name="solver_opt" localSheetId="5" hidden="1">'FA12 Retail Everyone Wins'!$Q$10</definedName>
    <definedName name="solver_opt" localSheetId="4" hidden="1">'FA12 Retail Retailer Wins'!$P$7</definedName>
    <definedName name="solver_opt" localSheetId="1" hidden="1">'FA12 Retailer Wins'!$P$7</definedName>
    <definedName name="solver_pre" localSheetId="0" hidden="1">0.000001</definedName>
    <definedName name="solver_pre" localSheetId="2" hidden="1">0.000001</definedName>
    <definedName name="solver_pre" localSheetId="3" hidden="1">0.000001</definedName>
    <definedName name="solver_pre" localSheetId="5" hidden="1">0.000001</definedName>
    <definedName name="solver_pre" localSheetId="4" hidden="1">0.000001</definedName>
    <definedName name="solver_pre" localSheetId="1" hidden="1">0.000001</definedName>
    <definedName name="solver_rbv" localSheetId="0" hidden="1">1</definedName>
    <definedName name="solver_rbv" localSheetId="2" hidden="1">1</definedName>
    <definedName name="solver_rbv" localSheetId="3" hidden="1">1</definedName>
    <definedName name="solver_rbv" localSheetId="5" hidden="1">1</definedName>
    <definedName name="solver_rbv" localSheetId="4" hidden="1">1</definedName>
    <definedName name="solver_rbv" localSheetId="1" hidden="1">1</definedName>
    <definedName name="solver_rel1" localSheetId="0" hidden="1">1</definedName>
    <definedName name="solver_rel1" localSheetId="2" hidden="1">1</definedName>
    <definedName name="solver_rel1" localSheetId="3" hidden="1">1</definedName>
    <definedName name="solver_rel1" localSheetId="5" hidden="1">1</definedName>
    <definedName name="solver_rel1" localSheetId="4" hidden="1">1</definedName>
    <definedName name="solver_rel1" localSheetId="1" hidden="1">1</definedName>
    <definedName name="solver_rel2" localSheetId="0" hidden="1">3</definedName>
    <definedName name="solver_rel2" localSheetId="2" hidden="1">3</definedName>
    <definedName name="solver_rel2" localSheetId="3" hidden="1">3</definedName>
    <definedName name="solver_rel2" localSheetId="5" hidden="1">3</definedName>
    <definedName name="solver_rel2" localSheetId="4" hidden="1">3</definedName>
    <definedName name="solver_rel2" localSheetId="1" hidden="1">3</definedName>
    <definedName name="solver_rel3" localSheetId="0" hidden="1">1</definedName>
    <definedName name="solver_rel3" localSheetId="2" hidden="1">1</definedName>
    <definedName name="solver_rel3" localSheetId="3" hidden="1">1</definedName>
    <definedName name="solver_rel3" localSheetId="5" hidden="1">1</definedName>
    <definedName name="solver_rel3" localSheetId="4" hidden="1">1</definedName>
    <definedName name="solver_rel3" localSheetId="1" hidden="1">1</definedName>
    <definedName name="solver_rel4" localSheetId="0" hidden="1">3</definedName>
    <definedName name="solver_rel4" localSheetId="2" hidden="1">1</definedName>
    <definedName name="solver_rel4" localSheetId="3" hidden="1">1</definedName>
    <definedName name="solver_rel4" localSheetId="5" hidden="1">1</definedName>
    <definedName name="solver_rel4" localSheetId="4" hidden="1">1</definedName>
    <definedName name="solver_rel4" localSheetId="1" hidden="1">1</definedName>
    <definedName name="solver_rel5" localSheetId="2" hidden="1">1</definedName>
    <definedName name="solver_rel5" localSheetId="3" hidden="1">3</definedName>
    <definedName name="solver_rel5" localSheetId="5" hidden="1">1</definedName>
    <definedName name="solver_rel5" localSheetId="4" hidden="1">1</definedName>
    <definedName name="solver_rel5" localSheetId="1" hidden="1">1</definedName>
    <definedName name="solver_rel6" localSheetId="2" hidden="1">3</definedName>
    <definedName name="solver_rel6" localSheetId="3" hidden="1">3</definedName>
    <definedName name="solver_rel6" localSheetId="5" hidden="1">3</definedName>
    <definedName name="solver_rel6" localSheetId="4" hidden="1">3</definedName>
    <definedName name="solver_rel6" localSheetId="1" hidden="1">3</definedName>
    <definedName name="solver_rel7" localSheetId="4" hidden="1">3</definedName>
    <definedName name="solver_rhs1" localSheetId="0" hidden="1">'FA12 Designer Wins'!$C$14:$C$17</definedName>
    <definedName name="solver_rhs1" localSheetId="2" hidden="1">'FA12 EVERYONE WINS!'!$C$13:$C$16</definedName>
    <definedName name="solver_rhs1" localSheetId="3" hidden="1">'FA12 Retail Designer Wins'!$C$13:$C$16</definedName>
    <definedName name="solver_rhs1" localSheetId="5" hidden="1">'FA12 Retail Everyone Wins'!$C$13:$C$16</definedName>
    <definedName name="solver_rhs1" localSheetId="4" hidden="1">'FA12 Retail Retailer Wins'!$C$13:$C$16</definedName>
    <definedName name="solver_rhs1" localSheetId="1" hidden="1">'FA12 Retailer Wins'!$C$13:$C$16</definedName>
    <definedName name="solver_rhs2" localSheetId="0" hidden="1">'FA12 Designer Wins'!$B$14:$B$17</definedName>
    <definedName name="solver_rhs2" localSheetId="2" hidden="1">'FA12 EVERYONE WINS!'!$B$13:$B$16</definedName>
    <definedName name="solver_rhs2" localSheetId="3" hidden="1">'FA12 Retail Designer Wins'!$B$13:$B$16</definedName>
    <definedName name="solver_rhs2" localSheetId="5" hidden="1">'FA12 Retail Everyone Wins'!$B$13:$B$16</definedName>
    <definedName name="solver_rhs2" localSheetId="4" hidden="1">'FA12 Retail Retailer Wins'!$B$13:$B$16</definedName>
    <definedName name="solver_rhs2" localSheetId="1" hidden="1">'FA12 Retailer Wins'!$B$13:$B$16</definedName>
    <definedName name="solver_rhs3" localSheetId="0" hidden="1">'FA12 Designer Wins'!$T$4:$T$7</definedName>
    <definedName name="solver_rhs3" localSheetId="2" hidden="1">3</definedName>
    <definedName name="solver_rhs3" localSheetId="3" hidden="1">3</definedName>
    <definedName name="solver_rhs3" localSheetId="5" hidden="1">3</definedName>
    <definedName name="solver_rhs3" localSheetId="4" hidden="1">3</definedName>
    <definedName name="solver_rhs3" localSheetId="1" hidden="1">3</definedName>
    <definedName name="solver_rhs4" localSheetId="0" hidden="1">'FA12 Designer Wins'!$W$4:$W$7</definedName>
    <definedName name="solver_rhs4" localSheetId="2" hidden="1">3</definedName>
    <definedName name="solver_rhs4" localSheetId="3" hidden="1">'FA12 Retail Designer Wins'!$T$3:$T$6</definedName>
    <definedName name="solver_rhs4" localSheetId="5" hidden="1">3</definedName>
    <definedName name="solver_rhs4" localSheetId="4" hidden="1">3</definedName>
    <definedName name="solver_rhs4" localSheetId="1" hidden="1">3</definedName>
    <definedName name="solver_rhs5" localSheetId="2" hidden="1">'FA12 EVERYONE WINS!'!$T$3:$T$6</definedName>
    <definedName name="solver_rhs5" localSheetId="3" hidden="1">'FA12 Retail Designer Wins'!$W$3:$W$6</definedName>
    <definedName name="solver_rhs5" localSheetId="5" hidden="1">'FA12 Retail Everyone Wins'!$T$3:$T$6</definedName>
    <definedName name="solver_rhs5" localSheetId="4" hidden="1">'FA12 Retail Retailer Wins'!$T$3:$T$6</definedName>
    <definedName name="solver_rhs5" localSheetId="1" hidden="1">'FA12 Retailer Wins'!$T$3:$T$6</definedName>
    <definedName name="solver_rhs6" localSheetId="2" hidden="1">'FA12 EVERYONE WINS!'!$W$3:$W$6</definedName>
    <definedName name="solver_rhs6" localSheetId="3" hidden="1">'FA12 Retail Designer Wins'!$W$3:$W$6</definedName>
    <definedName name="solver_rhs6" localSheetId="5" hidden="1">'FA12 Retail Everyone Wins'!$W$3:$W$6</definedName>
    <definedName name="solver_rhs6" localSheetId="4" hidden="1">'FA12 Retail Retailer Wins'!$W$3:$W$6</definedName>
    <definedName name="solver_rhs6" localSheetId="1" hidden="1">'FA12 Retailer Wins'!$W$3:$W$6</definedName>
    <definedName name="solver_rhs7" localSheetId="4" hidden="1">'FA12 Retail Retailer Wins'!$W$3:$W$6</definedName>
    <definedName name="solver_rlx" localSheetId="0" hidden="1">1</definedName>
    <definedName name="solver_rlx" localSheetId="2" hidden="1">1</definedName>
    <definedName name="solver_rlx" localSheetId="3" hidden="1">1</definedName>
    <definedName name="solver_rlx" localSheetId="5" hidden="1">1</definedName>
    <definedName name="solver_rlx" localSheetId="4" hidden="1">1</definedName>
    <definedName name="solver_rlx" localSheetId="1" hidden="1">1</definedName>
    <definedName name="solver_rsd" localSheetId="0" hidden="1">0</definedName>
    <definedName name="solver_rsd" localSheetId="2" hidden="1">0</definedName>
    <definedName name="solver_rsd" localSheetId="3" hidden="1">0</definedName>
    <definedName name="solver_rsd" localSheetId="5" hidden="1">0</definedName>
    <definedName name="solver_rsd" localSheetId="4" hidden="1">0</definedName>
    <definedName name="solver_rsd" localSheetId="1" hidden="1">0</definedName>
    <definedName name="solver_scl" localSheetId="0" hidden="1">2</definedName>
    <definedName name="solver_scl" localSheetId="2" hidden="1">2</definedName>
    <definedName name="solver_scl" localSheetId="3" hidden="1">2</definedName>
    <definedName name="solver_scl" localSheetId="5" hidden="1">2</definedName>
    <definedName name="solver_scl" localSheetId="4" hidden="1">2</definedName>
    <definedName name="solver_scl" localSheetId="1" hidden="1">2</definedName>
    <definedName name="solver_sho" localSheetId="0" hidden="1">2</definedName>
    <definedName name="solver_sho" localSheetId="2" hidden="1">2</definedName>
    <definedName name="solver_sho" localSheetId="3" hidden="1">2</definedName>
    <definedName name="solver_sho" localSheetId="5" hidden="1">2</definedName>
    <definedName name="solver_sho" localSheetId="4" hidden="1">2</definedName>
    <definedName name="solver_sho" localSheetId="1" hidden="1">2</definedName>
    <definedName name="solver_ssz" localSheetId="0" hidden="1">100</definedName>
    <definedName name="solver_ssz" localSheetId="2" hidden="1">100</definedName>
    <definedName name="solver_ssz" localSheetId="3" hidden="1">100</definedName>
    <definedName name="solver_ssz" localSheetId="5" hidden="1">100</definedName>
    <definedName name="solver_ssz" localSheetId="4" hidden="1">100</definedName>
    <definedName name="solver_ssz" localSheetId="1" hidden="1">100</definedName>
    <definedName name="solver_tim" localSheetId="0" hidden="1">2147483647</definedName>
    <definedName name="solver_tim" localSheetId="2" hidden="1">2147483647</definedName>
    <definedName name="solver_tim" localSheetId="3" hidden="1">2147483647</definedName>
    <definedName name="solver_tim" localSheetId="5" hidden="1">2147483647</definedName>
    <definedName name="solver_tim" localSheetId="4" hidden="1">2147483647</definedName>
    <definedName name="solver_tim" localSheetId="1" hidden="1">2147483647</definedName>
    <definedName name="solver_tol" localSheetId="0" hidden="1">0.01</definedName>
    <definedName name="solver_tol" localSheetId="2" hidden="1">0.01</definedName>
    <definedName name="solver_tol" localSheetId="3" hidden="1">0.01</definedName>
    <definedName name="solver_tol" localSheetId="5" hidden="1">0.01</definedName>
    <definedName name="solver_tol" localSheetId="4" hidden="1">0.01</definedName>
    <definedName name="solver_tol" localSheetId="1" hidden="1">0.01</definedName>
    <definedName name="solver_typ" localSheetId="0" hidden="1">1</definedName>
    <definedName name="solver_typ" localSheetId="2" hidden="1">1</definedName>
    <definedName name="solver_typ" localSheetId="3" hidden="1">1</definedName>
    <definedName name="solver_typ" localSheetId="5" hidden="1">1</definedName>
    <definedName name="solver_typ" localSheetId="4" hidden="1">1</definedName>
    <definedName name="solver_typ" localSheetId="1" hidden="1">1</definedName>
    <definedName name="solver_val" localSheetId="0" hidden="1">0</definedName>
    <definedName name="solver_val" localSheetId="2" hidden="1">0</definedName>
    <definedName name="solver_val" localSheetId="3" hidden="1">0</definedName>
    <definedName name="solver_val" localSheetId="5" hidden="1">0</definedName>
    <definedName name="solver_val" localSheetId="4" hidden="1">0</definedName>
    <definedName name="solver_val" localSheetId="1" hidden="1">0</definedName>
    <definedName name="solver_ver" localSheetId="0" hidden="1">2</definedName>
    <definedName name="solver_ver" localSheetId="2" hidden="1">2</definedName>
    <definedName name="solver_ver" localSheetId="3" hidden="1">2</definedName>
    <definedName name="solver_ver" localSheetId="5" hidden="1">2</definedName>
    <definedName name="solver_ver" localSheetId="4" hidden="1">2</definedName>
    <definedName name="solver_ver" localSheetId="1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" i="10" l="1"/>
  <c r="H3" i="10"/>
  <c r="K3" i="10"/>
  <c r="L3" i="10"/>
  <c r="P3" i="10"/>
  <c r="I4" i="10"/>
  <c r="H4" i="10"/>
  <c r="K4" i="10"/>
  <c r="L4" i="10"/>
  <c r="P4" i="10"/>
  <c r="I5" i="10"/>
  <c r="H5" i="10"/>
  <c r="K5" i="10"/>
  <c r="L5" i="10"/>
  <c r="P5" i="10"/>
  <c r="I6" i="10"/>
  <c r="H6" i="10"/>
  <c r="K6" i="10"/>
  <c r="L6" i="10"/>
  <c r="P6" i="10"/>
  <c r="P7" i="10"/>
  <c r="N3" i="10"/>
  <c r="N4" i="10"/>
  <c r="N5" i="10"/>
  <c r="N6" i="10"/>
  <c r="N7" i="10"/>
  <c r="Q12" i="10"/>
  <c r="C3" i="10"/>
  <c r="D3" i="10"/>
  <c r="O3" i="10"/>
  <c r="C4" i="10"/>
  <c r="D4" i="10"/>
  <c r="O4" i="10"/>
  <c r="C5" i="10"/>
  <c r="D5" i="10"/>
  <c r="O5" i="10"/>
  <c r="C6" i="10"/>
  <c r="D6" i="10"/>
  <c r="O6" i="10"/>
  <c r="O7" i="10"/>
  <c r="M3" i="10"/>
  <c r="M4" i="10"/>
  <c r="M5" i="10"/>
  <c r="M6" i="10"/>
  <c r="M7" i="10"/>
  <c r="Q11" i="10"/>
  <c r="Q10" i="10"/>
  <c r="L7" i="10"/>
  <c r="J7" i="10"/>
  <c r="L10" i="10"/>
  <c r="Q9" i="10"/>
  <c r="R7" i="10"/>
  <c r="Q3" i="10"/>
  <c r="Q4" i="10"/>
  <c r="Q5" i="10"/>
  <c r="Q6" i="10"/>
  <c r="Q7" i="10"/>
  <c r="R6" i="10"/>
  <c r="R5" i="10"/>
  <c r="R4" i="10"/>
  <c r="R3" i="10"/>
  <c r="I3" i="9"/>
  <c r="H3" i="9"/>
  <c r="K3" i="9"/>
  <c r="L3" i="9"/>
  <c r="P3" i="9"/>
  <c r="I4" i="9"/>
  <c r="H4" i="9"/>
  <c r="K4" i="9"/>
  <c r="L4" i="9"/>
  <c r="P4" i="9"/>
  <c r="I5" i="9"/>
  <c r="H5" i="9"/>
  <c r="K5" i="9"/>
  <c r="L5" i="9"/>
  <c r="P5" i="9"/>
  <c r="I6" i="9"/>
  <c r="H6" i="9"/>
  <c r="K6" i="9"/>
  <c r="L6" i="9"/>
  <c r="P6" i="9"/>
  <c r="P7" i="9"/>
  <c r="N3" i="9"/>
  <c r="N4" i="9"/>
  <c r="N5" i="9"/>
  <c r="N6" i="9"/>
  <c r="N7" i="9"/>
  <c r="Q12" i="9"/>
  <c r="C3" i="9"/>
  <c r="D3" i="9"/>
  <c r="O3" i="9"/>
  <c r="C4" i="9"/>
  <c r="D4" i="9"/>
  <c r="O4" i="9"/>
  <c r="C5" i="9"/>
  <c r="D5" i="9"/>
  <c r="O5" i="9"/>
  <c r="C6" i="9"/>
  <c r="D6" i="9"/>
  <c r="O6" i="9"/>
  <c r="O7" i="9"/>
  <c r="M3" i="9"/>
  <c r="M4" i="9"/>
  <c r="M5" i="9"/>
  <c r="M6" i="9"/>
  <c r="M7" i="9"/>
  <c r="Q11" i="9"/>
  <c r="Q10" i="9"/>
  <c r="L7" i="9"/>
  <c r="J7" i="9"/>
  <c r="L10" i="9"/>
  <c r="Q9" i="9"/>
  <c r="R7" i="9"/>
  <c r="Q3" i="9"/>
  <c r="Q4" i="9"/>
  <c r="Q5" i="9"/>
  <c r="Q6" i="9"/>
  <c r="Q7" i="9"/>
  <c r="R6" i="9"/>
  <c r="R5" i="9"/>
  <c r="R4" i="9"/>
  <c r="R3" i="9"/>
  <c r="C4" i="2"/>
  <c r="D4" i="2"/>
  <c r="H4" i="2"/>
  <c r="I4" i="2"/>
  <c r="K4" i="2"/>
  <c r="L4" i="2"/>
  <c r="M4" i="2"/>
  <c r="N4" i="2"/>
  <c r="O4" i="2"/>
  <c r="P4" i="2"/>
  <c r="J8" i="2"/>
  <c r="Q4" i="2"/>
  <c r="I5" i="2"/>
  <c r="H5" i="2"/>
  <c r="K5" i="2"/>
  <c r="L5" i="2"/>
  <c r="I6" i="2"/>
  <c r="H6" i="2"/>
  <c r="K6" i="2"/>
  <c r="L6" i="2"/>
  <c r="I7" i="2"/>
  <c r="H7" i="2"/>
  <c r="K7" i="2"/>
  <c r="L7" i="2"/>
  <c r="L8" i="2"/>
  <c r="R4" i="2"/>
  <c r="C5" i="2"/>
  <c r="D5" i="2"/>
  <c r="M5" i="2"/>
  <c r="N5" i="2"/>
  <c r="O5" i="2"/>
  <c r="P5" i="2"/>
  <c r="Q5" i="2"/>
  <c r="R5" i="2"/>
  <c r="C6" i="2"/>
  <c r="D6" i="2"/>
  <c r="M6" i="2"/>
  <c r="N6" i="2"/>
  <c r="O6" i="2"/>
  <c r="P6" i="2"/>
  <c r="Q6" i="2"/>
  <c r="R6" i="2"/>
  <c r="C7" i="2"/>
  <c r="D7" i="2"/>
  <c r="M7" i="2"/>
  <c r="N7" i="2"/>
  <c r="O7" i="2"/>
  <c r="P7" i="2"/>
  <c r="Q7" i="2"/>
  <c r="R7" i="2"/>
  <c r="M8" i="2"/>
  <c r="N8" i="2"/>
  <c r="O8" i="2"/>
  <c r="P8" i="2"/>
  <c r="Q8" i="2"/>
  <c r="R8" i="2"/>
  <c r="I9" i="2"/>
  <c r="I10" i="2"/>
  <c r="Q10" i="2"/>
  <c r="I11" i="2"/>
  <c r="L11" i="2"/>
  <c r="Q11" i="2"/>
  <c r="Q12" i="2"/>
  <c r="Q13" i="2"/>
  <c r="I3" i="8"/>
  <c r="H3" i="8"/>
  <c r="K3" i="8"/>
  <c r="L3" i="8"/>
  <c r="P3" i="8"/>
  <c r="I4" i="8"/>
  <c r="H4" i="8"/>
  <c r="K4" i="8"/>
  <c r="L4" i="8"/>
  <c r="P4" i="8"/>
  <c r="I5" i="8"/>
  <c r="H5" i="8"/>
  <c r="K5" i="8"/>
  <c r="L5" i="8"/>
  <c r="P5" i="8"/>
  <c r="I6" i="8"/>
  <c r="H6" i="8"/>
  <c r="K6" i="8"/>
  <c r="L6" i="8"/>
  <c r="P6" i="8"/>
  <c r="P7" i="8"/>
  <c r="N3" i="8"/>
  <c r="N4" i="8"/>
  <c r="N5" i="8"/>
  <c r="N6" i="8"/>
  <c r="N7" i="8"/>
  <c r="Q12" i="8"/>
  <c r="C3" i="8"/>
  <c r="D3" i="8"/>
  <c r="O3" i="8"/>
  <c r="C4" i="8"/>
  <c r="D4" i="8"/>
  <c r="O4" i="8"/>
  <c r="C5" i="8"/>
  <c r="D5" i="8"/>
  <c r="O5" i="8"/>
  <c r="C6" i="8"/>
  <c r="D6" i="8"/>
  <c r="O6" i="8"/>
  <c r="O7" i="8"/>
  <c r="M3" i="8"/>
  <c r="M4" i="8"/>
  <c r="M5" i="8"/>
  <c r="M6" i="8"/>
  <c r="M7" i="8"/>
  <c r="Q11" i="8"/>
  <c r="Q10" i="8"/>
  <c r="L7" i="8"/>
  <c r="J7" i="8"/>
  <c r="L10" i="8"/>
  <c r="Q9" i="8"/>
  <c r="R7" i="8"/>
  <c r="Q3" i="8"/>
  <c r="Q4" i="8"/>
  <c r="Q5" i="8"/>
  <c r="Q6" i="8"/>
  <c r="Q7" i="8"/>
  <c r="R6" i="8"/>
  <c r="R5" i="8"/>
  <c r="R4" i="8"/>
  <c r="R3" i="8"/>
  <c r="I3" i="4"/>
  <c r="H3" i="4"/>
  <c r="K3" i="4"/>
  <c r="L3" i="4"/>
  <c r="P3" i="4"/>
  <c r="I4" i="4"/>
  <c r="H4" i="4"/>
  <c r="K4" i="4"/>
  <c r="L4" i="4"/>
  <c r="P4" i="4"/>
  <c r="I5" i="4"/>
  <c r="H5" i="4"/>
  <c r="K5" i="4"/>
  <c r="L5" i="4"/>
  <c r="P5" i="4"/>
  <c r="I6" i="4"/>
  <c r="H6" i="4"/>
  <c r="K6" i="4"/>
  <c r="L6" i="4"/>
  <c r="P6" i="4"/>
  <c r="P7" i="4"/>
  <c r="N3" i="4"/>
  <c r="N4" i="4"/>
  <c r="N5" i="4"/>
  <c r="N6" i="4"/>
  <c r="N7" i="4"/>
  <c r="Q12" i="4"/>
  <c r="C3" i="4"/>
  <c r="D3" i="4"/>
  <c r="O3" i="4"/>
  <c r="C4" i="4"/>
  <c r="D4" i="4"/>
  <c r="O4" i="4"/>
  <c r="C5" i="4"/>
  <c r="D5" i="4"/>
  <c r="O5" i="4"/>
  <c r="C6" i="4"/>
  <c r="D6" i="4"/>
  <c r="O6" i="4"/>
  <c r="O7" i="4"/>
  <c r="M3" i="4"/>
  <c r="M4" i="4"/>
  <c r="M5" i="4"/>
  <c r="M6" i="4"/>
  <c r="M7" i="4"/>
  <c r="Q11" i="4"/>
  <c r="Q10" i="4"/>
  <c r="L7" i="4"/>
  <c r="J7" i="4"/>
  <c r="L10" i="4"/>
  <c r="Q9" i="4"/>
  <c r="R7" i="4"/>
  <c r="Q3" i="4"/>
  <c r="Q4" i="4"/>
  <c r="Q5" i="4"/>
  <c r="Q6" i="4"/>
  <c r="Q7" i="4"/>
  <c r="R6" i="4"/>
  <c r="R5" i="4"/>
  <c r="R4" i="4"/>
  <c r="R3" i="4"/>
  <c r="I3" i="3"/>
  <c r="H3" i="3"/>
  <c r="K3" i="3"/>
  <c r="L3" i="3"/>
  <c r="P3" i="3"/>
  <c r="I4" i="3"/>
  <c r="H4" i="3"/>
  <c r="K4" i="3"/>
  <c r="L4" i="3"/>
  <c r="P4" i="3"/>
  <c r="I5" i="3"/>
  <c r="H5" i="3"/>
  <c r="K5" i="3"/>
  <c r="L5" i="3"/>
  <c r="P5" i="3"/>
  <c r="I6" i="3"/>
  <c r="H6" i="3"/>
  <c r="K6" i="3"/>
  <c r="L6" i="3"/>
  <c r="P6" i="3"/>
  <c r="P7" i="3"/>
  <c r="N3" i="3"/>
  <c r="N4" i="3"/>
  <c r="N5" i="3"/>
  <c r="N6" i="3"/>
  <c r="N7" i="3"/>
  <c r="Q12" i="3"/>
  <c r="C3" i="3"/>
  <c r="D3" i="3"/>
  <c r="O3" i="3"/>
  <c r="C4" i="3"/>
  <c r="D4" i="3"/>
  <c r="O4" i="3"/>
  <c r="C5" i="3"/>
  <c r="D5" i="3"/>
  <c r="O5" i="3"/>
  <c r="C6" i="3"/>
  <c r="D6" i="3"/>
  <c r="O6" i="3"/>
  <c r="O7" i="3"/>
  <c r="M3" i="3"/>
  <c r="M4" i="3"/>
  <c r="M5" i="3"/>
  <c r="M6" i="3"/>
  <c r="M7" i="3"/>
  <c r="Q11" i="3"/>
  <c r="Q10" i="3"/>
  <c r="L7" i="3"/>
  <c r="J7" i="3"/>
  <c r="L10" i="3"/>
  <c r="Q9" i="3"/>
  <c r="R7" i="3"/>
  <c r="Q3" i="3"/>
  <c r="Q4" i="3"/>
  <c r="Q5" i="3"/>
  <c r="Q6" i="3"/>
  <c r="Q7" i="3"/>
  <c r="R6" i="3"/>
  <c r="R5" i="3"/>
  <c r="R4" i="3"/>
  <c r="R3" i="3"/>
  <c r="I8" i="3"/>
  <c r="I9" i="3"/>
  <c r="I10" i="3"/>
  <c r="I8" i="4"/>
  <c r="I9" i="4"/>
  <c r="I10" i="4"/>
  <c r="I8" i="8"/>
  <c r="I9" i="8"/>
  <c r="I10" i="8"/>
  <c r="I8" i="9"/>
  <c r="I9" i="9"/>
  <c r="I10" i="9"/>
  <c r="I8" i="10"/>
  <c r="I9" i="10"/>
  <c r="I10" i="10"/>
</calcChain>
</file>

<file path=xl/comments1.xml><?xml version="1.0" encoding="utf-8"?>
<comments xmlns="http://schemas.openxmlformats.org/spreadsheetml/2006/main">
  <authors>
    <author>Geoffrey Karapetyan</author>
  </authors>
  <commentList>
    <comment ref="K4" authorId="0">
      <text>
        <r>
          <rPr>
            <b/>
            <sz val="9"/>
            <color indexed="81"/>
            <rFont val="Calibri"/>
            <family val="2"/>
          </rPr>
          <t>=ROUND((I4-H4)*20,0)</t>
        </r>
      </text>
    </comment>
    <comment ref="L4" authorId="0">
      <text>
        <r>
          <rPr>
            <b/>
            <sz val="9"/>
            <color indexed="81"/>
            <rFont val="Calibri"/>
            <family val="2"/>
          </rPr>
          <t>=ROUND(J4+K4,0)</t>
        </r>
      </text>
    </comment>
    <comment ref="M4" authorId="0">
      <text>
        <r>
          <rPr>
            <b/>
            <sz val="9"/>
            <color indexed="81"/>
            <rFont val="Calibri"/>
            <family val="2"/>
          </rPr>
          <t>=$J4*(E4-C4)</t>
        </r>
      </text>
    </comment>
    <comment ref="N4" authorId="0">
      <text>
        <r>
          <rPr>
            <b/>
            <sz val="9"/>
            <color indexed="81"/>
            <rFont val="Calibri"/>
            <family val="2"/>
          </rPr>
          <t>=$J4*(G4-E4)</t>
        </r>
      </text>
    </comment>
    <comment ref="O4" authorId="0">
      <text>
        <r>
          <rPr>
            <b/>
            <sz val="9"/>
            <color indexed="81"/>
            <rFont val="Calibri"/>
            <family val="2"/>
          </rPr>
          <t>=$L4*(F4-D4)</t>
        </r>
      </text>
    </comment>
    <comment ref="P4" authorId="0">
      <text>
        <r>
          <rPr>
            <b/>
            <sz val="9"/>
            <color indexed="81"/>
            <rFont val="Calibri"/>
            <family val="2"/>
          </rPr>
          <t>=$L4*(G4-F4)</t>
        </r>
      </text>
    </comment>
    <comment ref="Q4" authorId="0">
      <text>
        <r>
          <rPr>
            <b/>
            <sz val="9"/>
            <color indexed="81"/>
            <rFont val="Calibri"/>
            <family val="2"/>
          </rPr>
          <t>=J4/$J$8</t>
        </r>
      </text>
    </comment>
    <comment ref="R4" authorId="0">
      <text>
        <r>
          <rPr>
            <b/>
            <sz val="9"/>
            <color indexed="81"/>
            <rFont val="Calibri"/>
            <family val="2"/>
          </rPr>
          <t>=L4/$L$8</t>
        </r>
      </text>
    </comment>
    <comment ref="C7" authorId="0">
      <text>
        <r>
          <rPr>
            <b/>
            <sz val="9"/>
            <color indexed="81"/>
            <rFont val="Calibri"/>
            <family val="2"/>
          </rPr>
          <t>=E7*(1-B7)</t>
        </r>
      </text>
    </comment>
    <comment ref="H7" authorId="0">
      <text>
        <r>
          <rPr>
            <b/>
            <sz val="9"/>
            <color indexed="81"/>
            <rFont val="Calibri"/>
            <family val="2"/>
          </rPr>
          <t>=G7/E7</t>
        </r>
      </text>
    </comment>
    <comment ref="I7" authorId="0">
      <text>
        <r>
          <rPr>
            <b/>
            <sz val="9"/>
            <color indexed="81"/>
            <rFont val="Calibri"/>
            <family val="2"/>
          </rPr>
          <t>=G7/F7</t>
        </r>
      </text>
    </comment>
    <comment ref="R8" authorId="0">
      <text>
        <r>
          <rPr>
            <b/>
            <sz val="9"/>
            <color indexed="81"/>
            <rFont val="Calibri"/>
            <family val="2"/>
          </rPr>
          <t>=SUM(R4:R7)</t>
        </r>
      </text>
    </comment>
    <comment ref="I9" authorId="0">
      <text>
        <r>
          <rPr>
            <b/>
            <sz val="9"/>
            <color indexed="81"/>
            <rFont val="Calibri"/>
            <family val="2"/>
          </rPr>
          <t>=SUMPRODUCT(H4:H7,Q4:Q7)</t>
        </r>
      </text>
    </comment>
    <comment ref="I10" authorId="0">
      <text>
        <r>
          <rPr>
            <b/>
            <sz val="9"/>
            <color indexed="81"/>
            <rFont val="Calibri"/>
            <family val="2"/>
          </rPr>
          <t>=SUMPRODUCT(I4:I7,R4:R7)</t>
        </r>
      </text>
    </comment>
    <comment ref="Q10" authorId="0">
      <text>
        <r>
          <rPr>
            <b/>
            <sz val="9"/>
            <color indexed="81"/>
            <rFont val="Calibri"/>
            <family val="2"/>
          </rPr>
          <t>=M8+N8</t>
        </r>
      </text>
    </comment>
    <comment ref="I11" authorId="0">
      <text>
        <r>
          <rPr>
            <b/>
            <sz val="9"/>
            <color indexed="81"/>
            <rFont val="Calibri"/>
            <family val="2"/>
          </rPr>
          <t>=(I10-I9)/I9</t>
        </r>
      </text>
    </comment>
    <comment ref="L11" authorId="0">
      <text>
        <r>
          <rPr>
            <b/>
            <sz val="9"/>
            <color indexed="81"/>
            <rFont val="Calibri"/>
            <family val="2"/>
          </rPr>
          <t>=(L8-J8)/J8</t>
        </r>
      </text>
    </comment>
    <comment ref="Q11" authorId="0">
      <text>
        <r>
          <rPr>
            <b/>
            <sz val="9"/>
            <color indexed="81"/>
            <rFont val="Calibri"/>
            <family val="2"/>
          </rPr>
          <t>=O8+P8</t>
        </r>
      </text>
    </comment>
    <comment ref="Q12" authorId="0">
      <text>
        <r>
          <rPr>
            <b/>
            <sz val="9"/>
            <color indexed="81"/>
            <rFont val="Calibri"/>
            <family val="2"/>
          </rPr>
          <t>=(O8-M8)/M8</t>
        </r>
      </text>
    </comment>
    <comment ref="Q13" authorId="0">
      <text>
        <r>
          <rPr>
            <b/>
            <sz val="9"/>
            <color indexed="81"/>
            <rFont val="Calibri"/>
            <family val="2"/>
          </rPr>
          <t>=(P8-N8)/N8</t>
        </r>
      </text>
    </comment>
  </commentList>
</comments>
</file>

<file path=xl/sharedStrings.xml><?xml version="1.0" encoding="utf-8"?>
<sst xmlns="http://schemas.openxmlformats.org/spreadsheetml/2006/main" count="306" uniqueCount="37">
  <si>
    <t>Category</t>
  </si>
  <si>
    <t>Old Markup</t>
  </si>
  <si>
    <t>New Markup</t>
  </si>
  <si>
    <t xml:space="preserve">% to Total </t>
  </si>
  <si>
    <t>Outerwear</t>
  </si>
  <si>
    <t>Sweaters</t>
  </si>
  <si>
    <t>Dresses</t>
  </si>
  <si>
    <t>Other</t>
  </si>
  <si>
    <t xml:space="preserve">Total </t>
  </si>
  <si>
    <t>Old Wholesale Price</t>
  </si>
  <si>
    <t>New Wholesale Price</t>
  </si>
  <si>
    <t>FALL 2012</t>
  </si>
  <si>
    <t>Average Retail</t>
  </si>
  <si>
    <t>Old Profit for Designer</t>
  </si>
  <si>
    <t>Old Profit for Retail</t>
  </si>
  <si>
    <t>Old Manu Cost</t>
  </si>
  <si>
    <t>New Manu Cost</t>
  </si>
  <si>
    <t>New Profit for Designer</t>
  </si>
  <si>
    <t>New Profit for Retailer</t>
  </si>
  <si>
    <t>Total Combined Old Profit:</t>
  </si>
  <si>
    <t>Total Combined New Profit</t>
  </si>
  <si>
    <t>Margin</t>
  </si>
  <si>
    <t>New Wholesale MIN</t>
  </si>
  <si>
    <t>New Wholesale MAX</t>
  </si>
  <si>
    <t>Old # of Units</t>
  </si>
  <si>
    <t>New # of Units</t>
  </si>
  <si>
    <t>Change in Units</t>
  </si>
  <si>
    <t>New % to Total</t>
  </si>
  <si>
    <t>&lt;=</t>
  </si>
  <si>
    <t>BUT</t>
  </si>
  <si>
    <t>&gt;=</t>
  </si>
  <si>
    <t xml:space="preserve">% Change in Markup: </t>
  </si>
  <si>
    <t>Old Average Markup:</t>
  </si>
  <si>
    <t>New Average Markup:</t>
  </si>
  <si>
    <t>% Change in Units:</t>
  </si>
  <si>
    <t>% Change in Designer Profit:</t>
  </si>
  <si>
    <t>% Change in Retailer Profit: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</si>
</sst>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%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Calibri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ck">
        <color rgb="FF0000FF"/>
      </left>
      <right style="thick">
        <color rgb="FF0000FF"/>
      </right>
      <top style="thick">
        <color rgb="FF0000FF"/>
      </top>
      <bottom/>
      <diagonal/>
    </border>
    <border>
      <left style="thick">
        <color rgb="FF0000FF"/>
      </left>
      <right style="thick">
        <color rgb="FF0000FF"/>
      </right>
      <top/>
      <bottom/>
      <diagonal/>
    </border>
    <border>
      <left style="thick">
        <color rgb="FF0000FF"/>
      </left>
      <right style="thick">
        <color rgb="FF0000FF"/>
      </right>
      <top/>
      <bottom style="thick">
        <color rgb="FF0000FF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7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applyBorder="1"/>
    <xf numFmtId="0" fontId="0" fillId="0" borderId="1" xfId="0" applyBorder="1"/>
    <xf numFmtId="0" fontId="4" fillId="0" borderId="0" xfId="0" applyFont="1"/>
    <xf numFmtId="0" fontId="4" fillId="0" borderId="0" xfId="0" applyFont="1" applyAlignment="1">
      <alignment wrapText="1"/>
    </xf>
    <xf numFmtId="9" fontId="0" fillId="0" borderId="0" xfId="6" applyFont="1"/>
    <xf numFmtId="164" fontId="0" fillId="0" borderId="0" xfId="6" applyNumberFormat="1" applyFont="1"/>
    <xf numFmtId="164" fontId="0" fillId="0" borderId="1" xfId="6" applyNumberFormat="1" applyFont="1" applyBorder="1"/>
    <xf numFmtId="43" fontId="0" fillId="0" borderId="0" xfId="5" applyFont="1"/>
    <xf numFmtId="43" fontId="0" fillId="0" borderId="1" xfId="5" applyFont="1" applyBorder="1"/>
    <xf numFmtId="43" fontId="0" fillId="0" borderId="0" xfId="0" applyNumberForma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43" fontId="4" fillId="0" borderId="0" xfId="0" applyNumberFormat="1" applyFont="1"/>
    <xf numFmtId="2" fontId="0" fillId="0" borderId="0" xfId="0" applyNumberFormat="1"/>
    <xf numFmtId="2" fontId="0" fillId="0" borderId="1" xfId="0" applyNumberFormat="1" applyBorder="1"/>
    <xf numFmtId="0" fontId="4" fillId="0" borderId="1" xfId="0" applyFont="1" applyBorder="1"/>
    <xf numFmtId="0" fontId="0" fillId="0" borderId="0" xfId="0" applyFont="1"/>
    <xf numFmtId="9" fontId="0" fillId="0" borderId="0" xfId="0" applyNumberFormat="1" applyFont="1"/>
    <xf numFmtId="9" fontId="0" fillId="0" borderId="1" xfId="0" applyNumberFormat="1" applyFont="1" applyBorder="1"/>
    <xf numFmtId="0" fontId="4" fillId="0" borderId="0" xfId="0" applyFont="1" applyBorder="1"/>
    <xf numFmtId="43" fontId="0" fillId="0" borderId="2" xfId="5" applyFont="1" applyBorder="1"/>
    <xf numFmtId="43" fontId="0" fillId="0" borderId="3" xfId="5" applyFont="1" applyBorder="1"/>
    <xf numFmtId="43" fontId="0" fillId="0" borderId="4" xfId="5" applyFont="1" applyBorder="1"/>
    <xf numFmtId="0" fontId="0" fillId="0" borderId="0" xfId="0" applyFont="1" applyBorder="1"/>
    <xf numFmtId="0" fontId="0" fillId="0" borderId="0" xfId="0" applyFill="1" applyBorder="1"/>
    <xf numFmtId="43" fontId="0" fillId="0" borderId="0" xfId="0" applyNumberFormat="1" applyBorder="1"/>
    <xf numFmtId="9" fontId="0" fillId="0" borderId="0" xfId="0" applyNumberFormat="1"/>
    <xf numFmtId="43" fontId="0" fillId="0" borderId="0" xfId="5" applyFont="1" applyBorder="1"/>
    <xf numFmtId="43" fontId="0" fillId="0" borderId="5" xfId="0" applyNumberFormat="1" applyBorder="1"/>
    <xf numFmtId="10" fontId="4" fillId="0" borderId="0" xfId="6" applyNumberFormat="1" applyFont="1"/>
    <xf numFmtId="10" fontId="4" fillId="0" borderId="0" xfId="6" applyNumberFormat="1" applyFont="1" applyAlignment="1">
      <alignment horizontal="right"/>
    </xf>
    <xf numFmtId="43" fontId="4" fillId="0" borderId="5" xfId="0" applyNumberFormat="1" applyFont="1" applyBorder="1"/>
    <xf numFmtId="43" fontId="4" fillId="0" borderId="0" xfId="0" applyNumberFormat="1" applyFont="1" applyBorder="1"/>
    <xf numFmtId="43" fontId="0" fillId="2" borderId="0" xfId="5" applyFont="1" applyFill="1"/>
  </cellXfs>
  <cellStyles count="73">
    <cellStyle name="Comma" xfId="5" builtinId="3"/>
    <cellStyle name="Followed Hyperlink" xfId="2" builtinId="9" hidden="1"/>
    <cellStyle name="Followed Hyperlink" xfId="4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Hyperlink" xfId="1" builtinId="8" hidden="1"/>
    <cellStyle name="Hyperlink" xfId="3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Normal" xfId="0" builtinId="0"/>
    <cellStyle name="Percent" xfId="6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3"/>
  <sheetViews>
    <sheetView workbookViewId="0">
      <selection activeCell="M20" sqref="M20"/>
    </sheetView>
  </sheetViews>
  <sheetFormatPr baseColWidth="10" defaultRowHeight="15" x14ac:dyDescent="0"/>
  <cols>
    <col min="1" max="1" width="10" bestFit="1" customWidth="1"/>
    <col min="2" max="3" width="10" customWidth="1"/>
    <col min="4" max="4" width="11" customWidth="1"/>
    <col min="5" max="5" width="14" customWidth="1"/>
    <col min="6" max="6" width="14" bestFit="1" customWidth="1"/>
    <col min="7" max="7" width="12.1640625" customWidth="1"/>
    <col min="9" max="9" width="12.1640625" customWidth="1"/>
    <col min="10" max="10" width="9.1640625" bestFit="1" customWidth="1"/>
    <col min="11" max="12" width="9.1640625" customWidth="1"/>
    <col min="13" max="13" width="11.1640625" customWidth="1"/>
    <col min="14" max="14" width="10.5" bestFit="1" customWidth="1"/>
    <col min="15" max="15" width="11.33203125" bestFit="1" customWidth="1"/>
    <col min="16" max="16" width="10.6640625" bestFit="1" customWidth="1"/>
    <col min="18" max="18" width="9.6640625" customWidth="1"/>
    <col min="19" max="19" width="4" customWidth="1"/>
    <col min="20" max="20" width="4.6640625" bestFit="1" customWidth="1"/>
    <col min="21" max="21" width="4.5" bestFit="1" customWidth="1"/>
    <col min="22" max="22" width="3.1640625" bestFit="1" customWidth="1"/>
    <col min="23" max="23" width="3.6640625" bestFit="1" customWidth="1"/>
  </cols>
  <sheetData>
    <row r="1" spans="1:23">
      <c r="A1" s="3" t="s">
        <v>11</v>
      </c>
      <c r="B1" s="3"/>
      <c r="C1" s="3"/>
    </row>
    <row r="2" spans="1:23">
      <c r="A2" s="3"/>
      <c r="B2" s="3"/>
      <c r="C2" s="3"/>
    </row>
    <row r="3" spans="1:23" ht="46" thickBot="1">
      <c r="A3" s="4" t="s">
        <v>0</v>
      </c>
      <c r="B3" s="4" t="s">
        <v>21</v>
      </c>
      <c r="C3" s="4" t="s">
        <v>15</v>
      </c>
      <c r="D3" s="4" t="s">
        <v>16</v>
      </c>
      <c r="E3" s="4" t="s">
        <v>9</v>
      </c>
      <c r="F3" s="4" t="s">
        <v>10</v>
      </c>
      <c r="G3" s="4" t="s">
        <v>12</v>
      </c>
      <c r="H3" s="4" t="s">
        <v>1</v>
      </c>
      <c r="I3" s="4" t="s">
        <v>2</v>
      </c>
      <c r="J3" s="4" t="s">
        <v>24</v>
      </c>
      <c r="K3" s="4" t="s">
        <v>26</v>
      </c>
      <c r="L3" s="4" t="s">
        <v>25</v>
      </c>
      <c r="M3" s="4" t="s">
        <v>13</v>
      </c>
      <c r="N3" s="4" t="s">
        <v>14</v>
      </c>
      <c r="O3" s="4" t="s">
        <v>17</v>
      </c>
      <c r="P3" s="4" t="s">
        <v>18</v>
      </c>
      <c r="Q3" s="4" t="s">
        <v>3</v>
      </c>
      <c r="R3" s="4" t="s">
        <v>27</v>
      </c>
    </row>
    <row r="4" spans="1:23" ht="16" thickTop="1">
      <c r="A4" s="3" t="s">
        <v>4</v>
      </c>
      <c r="B4" s="18">
        <v>0.55179999999999996</v>
      </c>
      <c r="C4" s="8">
        <f>E4*(1-B4)</f>
        <v>211.56832800000004</v>
      </c>
      <c r="D4" s="34">
        <f>C4*0.7</f>
        <v>148.09782960000001</v>
      </c>
      <c r="E4" s="8">
        <v>472.04</v>
      </c>
      <c r="F4" s="21">
        <v>429.8529187846633</v>
      </c>
      <c r="G4" s="8">
        <v>1089.44</v>
      </c>
      <c r="H4" s="14">
        <f>G4/E4</f>
        <v>2.3079400050843151</v>
      </c>
      <c r="I4" s="14">
        <f>G4/F4</f>
        <v>2.5344483017126138</v>
      </c>
      <c r="J4">
        <v>27</v>
      </c>
      <c r="K4">
        <f>ROUND((I4-H4)*20,0)</f>
        <v>5</v>
      </c>
      <c r="L4">
        <f>ROUND(J4+K4,0)</f>
        <v>32</v>
      </c>
      <c r="M4" s="8">
        <f>$J4*(E4-C4)</f>
        <v>7032.7351440000002</v>
      </c>
      <c r="N4" s="8">
        <f>$J4*(G4-E4)</f>
        <v>16669.800000000003</v>
      </c>
      <c r="O4" s="8">
        <f>$L4*(F4-D4)</f>
        <v>9016.1628539092253</v>
      </c>
      <c r="P4" s="8">
        <f>$L4*(G4-F4)</f>
        <v>21106.786598890776</v>
      </c>
      <c r="Q4" s="6">
        <f>J4/$J$8</f>
        <v>0.34177215189873417</v>
      </c>
      <c r="R4" s="6">
        <f>L4/$L$8</f>
        <v>0.32653061224489793</v>
      </c>
      <c r="S4" t="s">
        <v>28</v>
      </c>
      <c r="T4" s="27">
        <v>0.5</v>
      </c>
      <c r="U4" t="s">
        <v>29</v>
      </c>
      <c r="V4" t="s">
        <v>30</v>
      </c>
      <c r="W4" s="27">
        <v>0.05</v>
      </c>
    </row>
    <row r="5" spans="1:23">
      <c r="A5" s="3" t="s">
        <v>5</v>
      </c>
      <c r="B5" s="18">
        <v>0.55000000000000004</v>
      </c>
      <c r="C5" s="8">
        <f>E5*(1-B5)</f>
        <v>148.49999999999997</v>
      </c>
      <c r="D5" s="34">
        <f>C5*0.7</f>
        <v>103.94999999999997</v>
      </c>
      <c r="E5" s="8">
        <v>330</v>
      </c>
      <c r="F5" s="22">
        <v>364.07977849435377</v>
      </c>
      <c r="G5" s="8">
        <v>782.58</v>
      </c>
      <c r="H5" s="14">
        <f>G5/E5</f>
        <v>2.3714545454545455</v>
      </c>
      <c r="I5" s="14">
        <f t="shared" ref="I5:I6" si="0">G5/F5</f>
        <v>2.1494739511113399</v>
      </c>
      <c r="J5">
        <v>33</v>
      </c>
      <c r="K5">
        <f>ROUND((I5-H5)*20,0)</f>
        <v>-4</v>
      </c>
      <c r="L5">
        <f t="shared" ref="L5:L6" si="1">ROUND(J5+K5,0)</f>
        <v>29</v>
      </c>
      <c r="M5" s="8">
        <f>$J5*(E5-C5)</f>
        <v>5989.5000000000009</v>
      </c>
      <c r="N5" s="8">
        <f>$J5*(G5-E5)</f>
        <v>14935.140000000001</v>
      </c>
      <c r="O5" s="8">
        <f>$L5*(F5-D5)</f>
        <v>7543.7635763362596</v>
      </c>
      <c r="P5" s="8">
        <f>$L5*(G5-F5)</f>
        <v>12136.506423663741</v>
      </c>
      <c r="Q5" s="6">
        <f t="shared" ref="Q5:Q7" si="2">J5/$J$8</f>
        <v>0.41772151898734178</v>
      </c>
      <c r="R5" s="6">
        <f t="shared" ref="R5:R7" si="3">L5/$L$8</f>
        <v>0.29591836734693877</v>
      </c>
      <c r="S5" t="s">
        <v>28</v>
      </c>
      <c r="T5" s="27">
        <v>0.5</v>
      </c>
      <c r="U5" t="s">
        <v>29</v>
      </c>
      <c r="V5" t="s">
        <v>30</v>
      </c>
      <c r="W5" s="27">
        <v>0.05</v>
      </c>
    </row>
    <row r="6" spans="1:23">
      <c r="A6" s="3" t="s">
        <v>6</v>
      </c>
      <c r="B6" s="18">
        <v>0.44</v>
      </c>
      <c r="C6" s="8">
        <f>E6*(1-B6)</f>
        <v>196.70000000000002</v>
      </c>
      <c r="D6" s="8">
        <f>C6</f>
        <v>196.70000000000002</v>
      </c>
      <c r="E6" s="8">
        <v>351.25</v>
      </c>
      <c r="F6" s="22">
        <v>314.5843112467781</v>
      </c>
      <c r="G6" s="8">
        <v>842.08</v>
      </c>
      <c r="H6" s="14">
        <f>G6/E6</f>
        <v>2.3973807829181495</v>
      </c>
      <c r="I6" s="14">
        <f t="shared" si="0"/>
        <v>2.6768022749215357</v>
      </c>
      <c r="J6">
        <v>12</v>
      </c>
      <c r="K6">
        <f>ROUND((I6-H6)*20,0)</f>
        <v>6</v>
      </c>
      <c r="L6">
        <f t="shared" si="1"/>
        <v>18</v>
      </c>
      <c r="M6" s="8">
        <f>$J6*(E6-C6)</f>
        <v>1854.6</v>
      </c>
      <c r="N6" s="8">
        <f>$J6*(G6-E6)</f>
        <v>5889.9600000000009</v>
      </c>
      <c r="O6" s="8">
        <f>$L6*(F6-D6)</f>
        <v>2121.9176024420053</v>
      </c>
      <c r="P6" s="8">
        <f>$L6*(G6-F6)</f>
        <v>9494.9223975579935</v>
      </c>
      <c r="Q6" s="6">
        <f t="shared" si="2"/>
        <v>0.15189873417721519</v>
      </c>
      <c r="R6" s="6">
        <f t="shared" si="3"/>
        <v>0.18367346938775511</v>
      </c>
      <c r="S6" t="s">
        <v>28</v>
      </c>
      <c r="T6" s="27">
        <v>0.5</v>
      </c>
      <c r="U6" t="s">
        <v>29</v>
      </c>
      <c r="V6" t="s">
        <v>30</v>
      </c>
      <c r="W6" s="27">
        <v>0.05</v>
      </c>
    </row>
    <row r="7" spans="1:23" ht="16" thickBot="1">
      <c r="A7" s="16" t="s">
        <v>7</v>
      </c>
      <c r="B7" s="19">
        <v>0.4657</v>
      </c>
      <c r="C7" s="9">
        <f>E7*(1-B7)</f>
        <v>185.476902</v>
      </c>
      <c r="D7" s="9">
        <f>C7</f>
        <v>185.476902</v>
      </c>
      <c r="E7" s="9">
        <v>347.14</v>
      </c>
      <c r="F7" s="23">
        <v>274.43162657899268</v>
      </c>
      <c r="G7" s="9">
        <v>761.88</v>
      </c>
      <c r="H7" s="15">
        <f>G7/E7</f>
        <v>2.1947341130379674</v>
      </c>
      <c r="I7" s="15">
        <f>G7/F7</f>
        <v>2.7762106339471035</v>
      </c>
      <c r="J7" s="2">
        <v>7</v>
      </c>
      <c r="K7" s="2">
        <f>ROUND((I7-H7)*20,0)</f>
        <v>12</v>
      </c>
      <c r="L7" s="2">
        <f>ROUND(J7+K7,0)</f>
        <v>19</v>
      </c>
      <c r="M7" s="9">
        <f>$J7*(E7-C7)</f>
        <v>1131.6416859999999</v>
      </c>
      <c r="N7" s="9">
        <f>$J7*(G7-E7)</f>
        <v>2903.1800000000003</v>
      </c>
      <c r="O7" s="28">
        <f>$L7*(F7-D7)</f>
        <v>1690.139767000861</v>
      </c>
      <c r="P7" s="9">
        <f>$L7*(G7-F7)</f>
        <v>9261.5190949991393</v>
      </c>
      <c r="Q7" s="7">
        <f t="shared" si="2"/>
        <v>8.8607594936708861E-2</v>
      </c>
      <c r="R7" s="7">
        <f t="shared" si="3"/>
        <v>0.19387755102040816</v>
      </c>
      <c r="S7" t="s">
        <v>28</v>
      </c>
      <c r="T7" s="27">
        <v>0.5</v>
      </c>
      <c r="U7" t="s">
        <v>29</v>
      </c>
      <c r="V7" t="s">
        <v>30</v>
      </c>
      <c r="W7" s="27">
        <v>0.05</v>
      </c>
    </row>
    <row r="8" spans="1:23" ht="17" thickTop="1" thickBot="1">
      <c r="A8" s="3" t="s">
        <v>8</v>
      </c>
      <c r="B8" s="3"/>
      <c r="J8">
        <f>SUM(J4:J7)</f>
        <v>79</v>
      </c>
      <c r="L8" s="25">
        <f>SUM(L4:L7)</f>
        <v>98</v>
      </c>
      <c r="M8" s="10">
        <f>SUM(M4:M7)</f>
        <v>16008.476830000003</v>
      </c>
      <c r="N8" s="10">
        <f t="shared" ref="N8:P8" si="4">SUM(N4:N7)</f>
        <v>40398.080000000002</v>
      </c>
      <c r="O8" s="29">
        <f t="shared" si="4"/>
        <v>20371.983799688351</v>
      </c>
      <c r="P8" s="10">
        <f t="shared" si="4"/>
        <v>51999.734515111646</v>
      </c>
      <c r="Q8" s="5">
        <f>SUM(Q4:Q7)</f>
        <v>1</v>
      </c>
      <c r="R8" s="5">
        <f>SUM(R4:R7)</f>
        <v>0.99999999999999989</v>
      </c>
    </row>
    <row r="9" spans="1:23" ht="16" thickTop="1">
      <c r="H9" s="11" t="s">
        <v>32</v>
      </c>
      <c r="I9" s="14">
        <f>SUMPRODUCT(H4:H7,Q4:Q7)</f>
        <v>2.3380264344754442</v>
      </c>
    </row>
    <row r="10" spans="1:23">
      <c r="H10" s="11" t="s">
        <v>33</v>
      </c>
      <c r="I10" s="14">
        <f>SUMPRODUCT(I4:I7,R4:R7)</f>
        <v>2.493546257455256</v>
      </c>
      <c r="O10" s="3"/>
      <c r="P10" s="12" t="s">
        <v>19</v>
      </c>
      <c r="Q10" s="13">
        <f>M8+N8</f>
        <v>56406.556830000001</v>
      </c>
    </row>
    <row r="11" spans="1:23">
      <c r="H11" s="12" t="s">
        <v>31</v>
      </c>
      <c r="I11" s="30">
        <f>(I10-I9)/I9</f>
        <v>6.6517563996107684E-2</v>
      </c>
      <c r="K11" s="12" t="s">
        <v>34</v>
      </c>
      <c r="L11" s="30">
        <f>(L8-J8)/J8</f>
        <v>0.24050632911392406</v>
      </c>
      <c r="O11" s="3"/>
      <c r="P11" s="12" t="s">
        <v>20</v>
      </c>
      <c r="Q11" s="13">
        <f>O8+P8</f>
        <v>72371.718314800004</v>
      </c>
    </row>
    <row r="12" spans="1:23">
      <c r="P12" s="31" t="s">
        <v>35</v>
      </c>
      <c r="Q12" s="30">
        <f>(O8-M8)/M8</f>
        <v>0.27257477497866028</v>
      </c>
    </row>
    <row r="13" spans="1:23" ht="45">
      <c r="A13" s="4" t="s">
        <v>0</v>
      </c>
      <c r="B13" s="4" t="s">
        <v>22</v>
      </c>
      <c r="C13" s="4" t="s">
        <v>23</v>
      </c>
      <c r="P13" s="31" t="s">
        <v>36</v>
      </c>
      <c r="Q13" s="30">
        <f>(P8-N8)/N8</f>
        <v>0.28718331453157286</v>
      </c>
    </row>
    <row r="14" spans="1:23">
      <c r="A14" s="17" t="s">
        <v>4</v>
      </c>
      <c r="B14" s="10">
        <v>148.09782960000001</v>
      </c>
      <c r="C14" s="10">
        <v>1089.44</v>
      </c>
      <c r="O14" s="10"/>
    </row>
    <row r="15" spans="1:23">
      <c r="A15" s="17" t="s">
        <v>5</v>
      </c>
      <c r="B15" s="10">
        <v>103.94999999999997</v>
      </c>
      <c r="C15" s="10">
        <v>782.58</v>
      </c>
      <c r="G15" s="10"/>
    </row>
    <row r="16" spans="1:23">
      <c r="A16" s="17" t="s">
        <v>6</v>
      </c>
      <c r="B16" s="10">
        <v>196.70000000000002</v>
      </c>
      <c r="C16" s="10">
        <v>842.08</v>
      </c>
    </row>
    <row r="17" spans="1:10">
      <c r="A17" s="24" t="s">
        <v>7</v>
      </c>
      <c r="B17" s="10">
        <v>185.476902</v>
      </c>
      <c r="C17" s="10">
        <v>761.88</v>
      </c>
      <c r="E17" s="1"/>
      <c r="F17" s="1"/>
      <c r="G17" s="1"/>
      <c r="H17" s="1"/>
      <c r="I17" s="1"/>
      <c r="J17" s="1"/>
    </row>
    <row r="18" spans="1:10">
      <c r="E18" s="1"/>
      <c r="F18" s="1"/>
      <c r="G18" s="1"/>
      <c r="H18" s="1"/>
      <c r="I18" s="1"/>
      <c r="J18" s="1"/>
    </row>
    <row r="19" spans="1:10">
      <c r="E19" s="1"/>
      <c r="F19" s="20"/>
      <c r="G19" s="1"/>
      <c r="H19" s="1"/>
      <c r="I19" s="26"/>
      <c r="J19" s="1"/>
    </row>
    <row r="20" spans="1:10">
      <c r="E20" s="1"/>
      <c r="F20" s="20"/>
      <c r="G20" s="1"/>
      <c r="H20" s="1"/>
      <c r="I20" s="26"/>
      <c r="J20" s="1"/>
    </row>
    <row r="21" spans="1:10">
      <c r="E21" s="1"/>
      <c r="F21" s="20"/>
      <c r="G21" s="1"/>
      <c r="H21" s="1"/>
      <c r="I21" s="26"/>
      <c r="J21" s="1"/>
    </row>
    <row r="22" spans="1:10">
      <c r="E22" s="1"/>
      <c r="F22" s="20"/>
      <c r="G22" s="1"/>
      <c r="H22" s="1"/>
      <c r="I22" s="26"/>
      <c r="J22" s="1"/>
    </row>
    <row r="23" spans="1:10">
      <c r="E23" s="1"/>
      <c r="F23" s="1"/>
      <c r="G23" s="1"/>
      <c r="H23" s="1"/>
      <c r="I23" s="1"/>
      <c r="J23" s="1"/>
    </row>
  </sheetData>
  <phoneticPr fontId="6" type="noConversion"/>
  <printOptions headings="1" gridLines="1"/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topLeftCell="C1" zoomScale="110" zoomScaleNormal="110" zoomScalePageLayoutView="110" workbookViewId="0">
      <selection activeCell="M13" sqref="M13"/>
    </sheetView>
  </sheetViews>
  <sheetFormatPr baseColWidth="10" defaultRowHeight="15" x14ac:dyDescent="0"/>
  <cols>
    <col min="1" max="1" width="10" bestFit="1" customWidth="1"/>
    <col min="2" max="3" width="10" customWidth="1"/>
    <col min="4" max="4" width="11" customWidth="1"/>
    <col min="5" max="5" width="14" customWidth="1"/>
    <col min="6" max="6" width="14" bestFit="1" customWidth="1"/>
    <col min="7" max="7" width="12.1640625" customWidth="1"/>
    <col min="9" max="9" width="12.1640625" customWidth="1"/>
    <col min="10" max="10" width="9.1640625" bestFit="1" customWidth="1"/>
    <col min="11" max="12" width="9.1640625" customWidth="1"/>
    <col min="13" max="13" width="11.1640625" customWidth="1"/>
    <col min="14" max="14" width="10.5" bestFit="1" customWidth="1"/>
    <col min="15" max="15" width="11.33203125" bestFit="1" customWidth="1"/>
    <col min="16" max="16" width="17.1640625" customWidth="1"/>
    <col min="17" max="17" width="11.6640625" bestFit="1" customWidth="1"/>
    <col min="18" max="18" width="9.6640625" customWidth="1"/>
    <col min="19" max="19" width="4" customWidth="1"/>
    <col min="20" max="20" width="4.6640625" bestFit="1" customWidth="1"/>
    <col min="21" max="21" width="4.5" bestFit="1" customWidth="1"/>
    <col min="22" max="22" width="3.1640625" bestFit="1" customWidth="1"/>
    <col min="23" max="23" width="3.6640625" bestFit="1" customWidth="1"/>
  </cols>
  <sheetData>
    <row r="1" spans="1:23">
      <c r="A1" s="3" t="s">
        <v>11</v>
      </c>
      <c r="B1" s="3"/>
      <c r="C1" s="3"/>
    </row>
    <row r="2" spans="1:23" ht="46" thickBot="1">
      <c r="A2" s="4" t="s">
        <v>0</v>
      </c>
      <c r="B2" s="4" t="s">
        <v>21</v>
      </c>
      <c r="C2" s="4" t="s">
        <v>15</v>
      </c>
      <c r="D2" s="4" t="s">
        <v>16</v>
      </c>
      <c r="E2" s="4" t="s">
        <v>9</v>
      </c>
      <c r="F2" s="4" t="s">
        <v>10</v>
      </c>
      <c r="G2" s="4" t="s">
        <v>12</v>
      </c>
      <c r="H2" s="4" t="s">
        <v>1</v>
      </c>
      <c r="I2" s="4" t="s">
        <v>2</v>
      </c>
      <c r="J2" s="4" t="s">
        <v>24</v>
      </c>
      <c r="K2" s="4" t="s">
        <v>26</v>
      </c>
      <c r="L2" s="4" t="s">
        <v>25</v>
      </c>
      <c r="M2" s="4" t="s">
        <v>13</v>
      </c>
      <c r="N2" s="4" t="s">
        <v>14</v>
      </c>
      <c r="O2" s="4" t="s">
        <v>17</v>
      </c>
      <c r="P2" s="4" t="s">
        <v>18</v>
      </c>
      <c r="Q2" s="4" t="s">
        <v>3</v>
      </c>
      <c r="R2" s="4" t="s">
        <v>27</v>
      </c>
    </row>
    <row r="3" spans="1:23" ht="16" thickTop="1">
      <c r="A3" s="3" t="s">
        <v>4</v>
      </c>
      <c r="B3" s="18">
        <v>0.55179999999999996</v>
      </c>
      <c r="C3" s="8">
        <f>E3*(1-B3)</f>
        <v>211.56832800000004</v>
      </c>
      <c r="D3" s="8">
        <f>C3*0.7</f>
        <v>148.09782960000001</v>
      </c>
      <c r="E3" s="8">
        <v>472.04</v>
      </c>
      <c r="F3" s="21">
        <v>363.781199728427</v>
      </c>
      <c r="G3" s="8">
        <v>1089.44</v>
      </c>
      <c r="H3" s="14">
        <f>G3/E3</f>
        <v>2.3079400050843151</v>
      </c>
      <c r="I3" s="14">
        <f>G3/F3</f>
        <v>2.9947671864661998</v>
      </c>
      <c r="J3">
        <v>27</v>
      </c>
      <c r="K3">
        <f>ROUND((I3-H3)*20,0)</f>
        <v>14</v>
      </c>
      <c r="L3">
        <f>ROUND(J3+K3,0)</f>
        <v>41</v>
      </c>
      <c r="M3" s="8">
        <f>$J3*(E3-C3)</f>
        <v>7032.7351440000002</v>
      </c>
      <c r="N3" s="8">
        <f>$J3*(G3-E3)</f>
        <v>16669.800000000003</v>
      </c>
      <c r="O3" s="8">
        <f>$L3*(F3-D3)</f>
        <v>8843.0181752655062</v>
      </c>
      <c r="P3" s="8">
        <f>$L3*(G3-F3)</f>
        <v>29752.010811134493</v>
      </c>
      <c r="Q3" s="6">
        <f>J3/$J$7</f>
        <v>0.34177215189873417</v>
      </c>
      <c r="R3" s="6">
        <f>L3/$L$7</f>
        <v>0.32539682539682541</v>
      </c>
      <c r="S3" t="s">
        <v>28</v>
      </c>
      <c r="T3" s="27">
        <v>0.5</v>
      </c>
      <c r="U3" t="s">
        <v>29</v>
      </c>
      <c r="V3" t="s">
        <v>30</v>
      </c>
      <c r="W3" s="27">
        <v>0.05</v>
      </c>
    </row>
    <row r="4" spans="1:23">
      <c r="A4" s="3" t="s">
        <v>5</v>
      </c>
      <c r="B4" s="18">
        <v>0.55000000000000004</v>
      </c>
      <c r="C4" s="8">
        <f>E4*(1-B4)</f>
        <v>148.49999999999997</v>
      </c>
      <c r="D4" s="8">
        <f>C4*0.7</f>
        <v>103.94999999999997</v>
      </c>
      <c r="E4" s="8">
        <v>330</v>
      </c>
      <c r="F4" s="22">
        <v>262.93805496013056</v>
      </c>
      <c r="G4" s="8">
        <v>782.58</v>
      </c>
      <c r="H4" s="14">
        <f>G4/E4</f>
        <v>2.3714545454545455</v>
      </c>
      <c r="I4" s="14">
        <f t="shared" ref="I4:I6" si="0">G4/F4</f>
        <v>2.9762903666365945</v>
      </c>
      <c r="J4">
        <v>33</v>
      </c>
      <c r="K4">
        <f>ROUND((I4-H4)*20,0)</f>
        <v>12</v>
      </c>
      <c r="L4">
        <f t="shared" ref="L4:L6" si="1">ROUND(J4+K4,0)</f>
        <v>45</v>
      </c>
      <c r="M4" s="8">
        <f>$J4*(E4-C4)</f>
        <v>5989.5000000000009</v>
      </c>
      <c r="N4" s="8">
        <f>$J4*(G4-E4)</f>
        <v>14935.140000000001</v>
      </c>
      <c r="O4" s="8">
        <f>$L4*(F4-D4)</f>
        <v>7154.4624732058755</v>
      </c>
      <c r="P4" s="8">
        <f>$L4*(G4-F4)</f>
        <v>23383.887526794126</v>
      </c>
      <c r="Q4" s="6">
        <f t="shared" ref="Q4:Q6" si="2">J4/$J$7</f>
        <v>0.41772151898734178</v>
      </c>
      <c r="R4" s="6">
        <f t="shared" ref="R4:R7" si="3">L4/$L$7</f>
        <v>0.35714285714285715</v>
      </c>
      <c r="S4" t="s">
        <v>28</v>
      </c>
      <c r="T4" s="27">
        <v>0.5</v>
      </c>
      <c r="U4" t="s">
        <v>29</v>
      </c>
      <c r="V4" t="s">
        <v>30</v>
      </c>
      <c r="W4" s="27">
        <v>0.05</v>
      </c>
    </row>
    <row r="5" spans="1:23">
      <c r="A5" s="3" t="s">
        <v>6</v>
      </c>
      <c r="B5" s="18">
        <v>0.44</v>
      </c>
      <c r="C5" s="8">
        <f>E5*(1-B5)</f>
        <v>196.70000000000002</v>
      </c>
      <c r="D5" s="8">
        <f>C5</f>
        <v>196.70000000000002</v>
      </c>
      <c r="E5" s="8">
        <v>351.25</v>
      </c>
      <c r="F5" s="22">
        <v>300.0379452102332</v>
      </c>
      <c r="G5" s="8">
        <v>842.08</v>
      </c>
      <c r="H5" s="14">
        <f>G5/E5</f>
        <v>2.3973807829181495</v>
      </c>
      <c r="I5" s="14">
        <f t="shared" si="0"/>
        <v>2.8065783459820861</v>
      </c>
      <c r="J5">
        <v>12</v>
      </c>
      <c r="K5">
        <f>ROUND((I5-H5)*20,0)</f>
        <v>8</v>
      </c>
      <c r="L5">
        <f t="shared" si="1"/>
        <v>20</v>
      </c>
      <c r="M5" s="8">
        <f>$J5*(E5-C5)</f>
        <v>1854.6</v>
      </c>
      <c r="N5" s="8">
        <f>$J5*(G5-E5)</f>
        <v>5889.9600000000009</v>
      </c>
      <c r="O5" s="8">
        <f>$L5*(F5-D5)</f>
        <v>2066.7589042046638</v>
      </c>
      <c r="P5" s="8">
        <f>$L5*(G5-F5)</f>
        <v>10840.841095795335</v>
      </c>
      <c r="Q5" s="6">
        <f t="shared" si="2"/>
        <v>0.15189873417721519</v>
      </c>
      <c r="R5" s="6">
        <f t="shared" si="3"/>
        <v>0.15873015873015872</v>
      </c>
      <c r="S5" t="s">
        <v>28</v>
      </c>
      <c r="T5" s="27">
        <v>0.5</v>
      </c>
      <c r="U5" t="s">
        <v>29</v>
      </c>
      <c r="V5" t="s">
        <v>30</v>
      </c>
      <c r="W5" s="27">
        <v>0.05</v>
      </c>
    </row>
    <row r="6" spans="1:23" ht="16" thickBot="1">
      <c r="A6" s="16" t="s">
        <v>7</v>
      </c>
      <c r="B6" s="19">
        <v>0.4657</v>
      </c>
      <c r="C6" s="9">
        <f>E6*(1-B6)</f>
        <v>185.476902</v>
      </c>
      <c r="D6" s="9">
        <f>C6</f>
        <v>185.476902</v>
      </c>
      <c r="E6" s="9">
        <v>347.14</v>
      </c>
      <c r="F6" s="23">
        <v>267.34631182761444</v>
      </c>
      <c r="G6" s="9">
        <v>761.88</v>
      </c>
      <c r="H6" s="15">
        <f>G6/E6</f>
        <v>2.1947341130379674</v>
      </c>
      <c r="I6" s="15">
        <f t="shared" si="0"/>
        <v>2.849786835627873</v>
      </c>
      <c r="J6" s="2">
        <v>7</v>
      </c>
      <c r="K6" s="2">
        <f>ROUND((I6-H6)*20,0)</f>
        <v>13</v>
      </c>
      <c r="L6" s="2">
        <f t="shared" si="1"/>
        <v>20</v>
      </c>
      <c r="M6" s="9">
        <f>$J6*(E6-C6)</f>
        <v>1131.6416859999999</v>
      </c>
      <c r="N6" s="9">
        <f>$J6*(G6-E6)</f>
        <v>2903.1800000000003</v>
      </c>
      <c r="O6" s="9">
        <f>$L6*(F6-D6)</f>
        <v>1637.3881965522889</v>
      </c>
      <c r="P6" s="28">
        <f>$L6*(G6-F6)</f>
        <v>9890.6737634477104</v>
      </c>
      <c r="Q6" s="7">
        <f t="shared" si="2"/>
        <v>8.8607594936708861E-2</v>
      </c>
      <c r="R6" s="7">
        <f t="shared" si="3"/>
        <v>0.15873015873015872</v>
      </c>
      <c r="S6" t="s">
        <v>28</v>
      </c>
      <c r="T6" s="27">
        <v>0.5</v>
      </c>
      <c r="U6" t="s">
        <v>29</v>
      </c>
      <c r="V6" t="s">
        <v>30</v>
      </c>
      <c r="W6" s="27">
        <v>0.05</v>
      </c>
    </row>
    <row r="7" spans="1:23" ht="17" thickTop="1" thickBot="1">
      <c r="A7" s="3" t="s">
        <v>8</v>
      </c>
      <c r="B7" s="3"/>
      <c r="J7">
        <f>SUM(J3:J6)</f>
        <v>79</v>
      </c>
      <c r="L7" s="25">
        <f>SUM(L3:L6)</f>
        <v>126</v>
      </c>
      <c r="M7" s="10">
        <f>SUM(M3:M6)</f>
        <v>16008.476830000003</v>
      </c>
      <c r="N7" s="10">
        <f t="shared" ref="N7:P7" si="4">SUM(N3:N6)</f>
        <v>40398.080000000002</v>
      </c>
      <c r="O7" s="26">
        <f t="shared" si="4"/>
        <v>19701.627749228333</v>
      </c>
      <c r="P7" s="29">
        <f t="shared" si="4"/>
        <v>73867.413197171671</v>
      </c>
      <c r="Q7" s="5">
        <f>SUM(Q3:Q6)</f>
        <v>1</v>
      </c>
      <c r="R7" s="5">
        <f t="shared" si="3"/>
        <v>1</v>
      </c>
    </row>
    <row r="8" spans="1:23" ht="16" thickTop="1">
      <c r="H8" s="11" t="s">
        <v>32</v>
      </c>
      <c r="I8" s="14">
        <f>SUMPRODUCT(H3:H6,Q3:Q6)</f>
        <v>2.3380264344754442</v>
      </c>
    </row>
    <row r="9" spans="1:23">
      <c r="H9" s="11" t="s">
        <v>33</v>
      </c>
      <c r="I9" s="14">
        <f>SUMPRODUCT(I3:I6,R3:R6)</f>
        <v>2.9352843236187312</v>
      </c>
      <c r="O9" s="3"/>
      <c r="P9" s="12" t="s">
        <v>19</v>
      </c>
      <c r="Q9" s="13">
        <f>M7+N7</f>
        <v>56406.556830000001</v>
      </c>
    </row>
    <row r="10" spans="1:23">
      <c r="H10" s="12" t="s">
        <v>31</v>
      </c>
      <c r="I10" s="30">
        <f>(I9-I8)/I8</f>
        <v>0.25545386499331291</v>
      </c>
      <c r="K10" s="12" t="s">
        <v>34</v>
      </c>
      <c r="L10" s="30">
        <f>(L7-J7)/J7</f>
        <v>0.59493670886075944</v>
      </c>
      <c r="O10" s="3"/>
      <c r="P10" s="12" t="s">
        <v>20</v>
      </c>
      <c r="Q10" s="13">
        <f>O7+P7</f>
        <v>93569.040946399997</v>
      </c>
    </row>
    <row r="11" spans="1:23">
      <c r="P11" s="31" t="s">
        <v>35</v>
      </c>
      <c r="Q11" s="30">
        <f>(O7-M7)/M7</f>
        <v>0.23069970731427353</v>
      </c>
    </row>
    <row r="12" spans="1:23" ht="45">
      <c r="A12" s="4" t="s">
        <v>0</v>
      </c>
      <c r="B12" s="4" t="s">
        <v>22</v>
      </c>
      <c r="C12" s="4" t="s">
        <v>23</v>
      </c>
      <c r="P12" s="31" t="s">
        <v>36</v>
      </c>
      <c r="Q12" s="30">
        <f>(P7-N7)/N7</f>
        <v>0.82848821521150673</v>
      </c>
    </row>
    <row r="13" spans="1:23">
      <c r="A13" s="17" t="s">
        <v>4</v>
      </c>
      <c r="B13" s="10">
        <v>148.09782960000001</v>
      </c>
      <c r="C13" s="10">
        <v>1089.44</v>
      </c>
      <c r="O13" s="10"/>
    </row>
    <row r="14" spans="1:23">
      <c r="A14" s="17" t="s">
        <v>5</v>
      </c>
      <c r="B14" s="10">
        <v>103.94999999999997</v>
      </c>
      <c r="C14" s="10">
        <v>782.58</v>
      </c>
    </row>
    <row r="15" spans="1:23">
      <c r="A15" s="17" t="s">
        <v>6</v>
      </c>
      <c r="B15" s="10">
        <v>196.70000000000002</v>
      </c>
      <c r="C15" s="10">
        <v>842.08</v>
      </c>
    </row>
    <row r="16" spans="1:23">
      <c r="A16" s="24" t="s">
        <v>7</v>
      </c>
      <c r="B16" s="10">
        <v>185.476902</v>
      </c>
      <c r="C16" s="10">
        <v>761.88</v>
      </c>
      <c r="E16" s="1"/>
      <c r="F16" s="1"/>
      <c r="G16" s="1"/>
      <c r="H16" s="1"/>
      <c r="I16" s="1"/>
      <c r="J16" s="1"/>
    </row>
    <row r="17" spans="5:10">
      <c r="E17" s="1"/>
      <c r="F17" s="1"/>
      <c r="G17" s="1"/>
      <c r="H17" s="1"/>
      <c r="I17" s="1"/>
      <c r="J17" s="1"/>
    </row>
    <row r="18" spans="5:10">
      <c r="E18" s="1"/>
      <c r="F18" s="20"/>
      <c r="G18" s="1"/>
      <c r="H18" s="1"/>
      <c r="I18" s="26"/>
      <c r="J18" s="1"/>
    </row>
    <row r="19" spans="5:10">
      <c r="E19" s="1"/>
      <c r="F19" s="20"/>
      <c r="G19" s="1"/>
      <c r="H19" s="1"/>
      <c r="I19" s="26"/>
      <c r="J19" s="1"/>
    </row>
    <row r="20" spans="5:10">
      <c r="E20" s="1"/>
      <c r="F20" s="20"/>
      <c r="G20" s="1"/>
      <c r="H20" s="1"/>
      <c r="I20" s="26"/>
      <c r="J20" s="1"/>
    </row>
    <row r="21" spans="5:10">
      <c r="E21" s="1"/>
      <c r="F21" s="20"/>
      <c r="G21" s="1"/>
      <c r="H21" s="1"/>
      <c r="I21" s="26"/>
      <c r="J21" s="1"/>
    </row>
    <row r="22" spans="5:10">
      <c r="E22" s="1"/>
      <c r="F22" s="1"/>
      <c r="G22" s="1"/>
      <c r="H22" s="1"/>
      <c r="I22" s="1"/>
      <c r="J22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tabSelected="1" topLeftCell="B1" zoomScale="110" zoomScaleNormal="110" zoomScalePageLayoutView="110" workbookViewId="0">
      <selection activeCell="G14" sqref="G14"/>
    </sheetView>
  </sheetViews>
  <sheetFormatPr baseColWidth="10" defaultRowHeight="15" x14ac:dyDescent="0"/>
  <cols>
    <col min="1" max="1" width="10" bestFit="1" customWidth="1"/>
    <col min="2" max="3" width="10" customWidth="1"/>
    <col min="4" max="4" width="11" customWidth="1"/>
    <col min="5" max="5" width="14" customWidth="1"/>
    <col min="6" max="6" width="14" bestFit="1" customWidth="1"/>
    <col min="7" max="7" width="12.1640625" customWidth="1"/>
    <col min="9" max="9" width="12.1640625" customWidth="1"/>
    <col min="10" max="10" width="9.1640625" bestFit="1" customWidth="1"/>
    <col min="11" max="12" width="9.1640625" customWidth="1"/>
    <col min="13" max="13" width="11.1640625" customWidth="1"/>
    <col min="14" max="14" width="10.5" bestFit="1" customWidth="1"/>
    <col min="15" max="15" width="11.33203125" bestFit="1" customWidth="1"/>
    <col min="16" max="16" width="17.1640625" customWidth="1"/>
    <col min="17" max="17" width="11.6640625" bestFit="1" customWidth="1"/>
    <col min="18" max="18" width="9.6640625" customWidth="1"/>
    <col min="19" max="19" width="4" customWidth="1"/>
    <col min="20" max="20" width="4.6640625" bestFit="1" customWidth="1"/>
    <col min="21" max="21" width="4.5" bestFit="1" customWidth="1"/>
    <col min="22" max="22" width="3.1640625" bestFit="1" customWidth="1"/>
    <col min="23" max="23" width="3.6640625" bestFit="1" customWidth="1"/>
  </cols>
  <sheetData>
    <row r="1" spans="1:23">
      <c r="A1" s="3" t="s">
        <v>11</v>
      </c>
      <c r="B1" s="3"/>
      <c r="C1" s="3"/>
    </row>
    <row r="2" spans="1:23" ht="46" thickBot="1">
      <c r="A2" s="4" t="s">
        <v>0</v>
      </c>
      <c r="B2" s="4" t="s">
        <v>21</v>
      </c>
      <c r="C2" s="4" t="s">
        <v>15</v>
      </c>
      <c r="D2" s="4" t="s">
        <v>16</v>
      </c>
      <c r="E2" s="4" t="s">
        <v>9</v>
      </c>
      <c r="F2" s="4" t="s">
        <v>10</v>
      </c>
      <c r="G2" s="4" t="s">
        <v>12</v>
      </c>
      <c r="H2" s="4" t="s">
        <v>1</v>
      </c>
      <c r="I2" s="4" t="s">
        <v>2</v>
      </c>
      <c r="J2" s="4" t="s">
        <v>24</v>
      </c>
      <c r="K2" s="4" t="s">
        <v>26</v>
      </c>
      <c r="L2" s="4" t="s">
        <v>25</v>
      </c>
      <c r="M2" s="4" t="s">
        <v>13</v>
      </c>
      <c r="N2" s="4" t="s">
        <v>14</v>
      </c>
      <c r="O2" s="4" t="s">
        <v>17</v>
      </c>
      <c r="P2" s="4" t="s">
        <v>18</v>
      </c>
      <c r="Q2" s="4" t="s">
        <v>3</v>
      </c>
      <c r="R2" s="4" t="s">
        <v>27</v>
      </c>
    </row>
    <row r="3" spans="1:23" ht="16" thickTop="1">
      <c r="A3" s="3" t="s">
        <v>4</v>
      </c>
      <c r="B3" s="18">
        <v>0.55179999999999996</v>
      </c>
      <c r="C3" s="8">
        <f>E3*(1-B3)</f>
        <v>211.56832800000004</v>
      </c>
      <c r="D3" s="8">
        <f>C3*0.7</f>
        <v>148.09782960000001</v>
      </c>
      <c r="E3" s="8">
        <v>472.04</v>
      </c>
      <c r="F3" s="21">
        <v>376.37607541977337</v>
      </c>
      <c r="G3" s="8">
        <v>1089.44</v>
      </c>
      <c r="H3" s="14">
        <f>G3/E3</f>
        <v>2.3079400050843151</v>
      </c>
      <c r="I3" s="14">
        <f>G3/F3</f>
        <v>2.894551676232195</v>
      </c>
      <c r="J3">
        <v>27</v>
      </c>
      <c r="K3">
        <f>ROUND((I3-H3)*20,0)</f>
        <v>12</v>
      </c>
      <c r="L3">
        <f>ROUND(J3+K3,0)</f>
        <v>39</v>
      </c>
      <c r="M3" s="8">
        <f>$J3*(E3-C3)</f>
        <v>7032.7351440000002</v>
      </c>
      <c r="N3" s="8">
        <f>$J3*(G3-E3)</f>
        <v>16669.800000000003</v>
      </c>
      <c r="O3" s="8">
        <f>$L3*(F3-D3)</f>
        <v>8902.8515869711609</v>
      </c>
      <c r="P3" s="8">
        <f>$L3*(G3-F3)</f>
        <v>27809.493058628843</v>
      </c>
      <c r="Q3" s="6">
        <f>J3/$J$7</f>
        <v>0.34177215189873417</v>
      </c>
      <c r="R3" s="6">
        <f>L3/$L$7</f>
        <v>0.31967213114754101</v>
      </c>
      <c r="S3" t="s">
        <v>28</v>
      </c>
      <c r="T3" s="27">
        <v>0.5</v>
      </c>
      <c r="U3" t="s">
        <v>29</v>
      </c>
      <c r="V3" t="s">
        <v>30</v>
      </c>
      <c r="W3" s="27">
        <v>0.05</v>
      </c>
    </row>
    <row r="4" spans="1:23">
      <c r="A4" s="3" t="s">
        <v>5</v>
      </c>
      <c r="B4" s="18">
        <v>0.55000000000000004</v>
      </c>
      <c r="C4" s="8">
        <f>E4*(1-B4)</f>
        <v>148.49999999999997</v>
      </c>
      <c r="D4" s="8">
        <f>C4*0.7</f>
        <v>103.94999999999997</v>
      </c>
      <c r="E4" s="8">
        <v>330</v>
      </c>
      <c r="F4" s="22">
        <v>265.69528193770816</v>
      </c>
      <c r="G4" s="8">
        <v>782.58</v>
      </c>
      <c r="H4" s="14">
        <f>G4/E4</f>
        <v>2.3714545454545455</v>
      </c>
      <c r="I4" s="14">
        <f t="shared" ref="I4:I6" si="0">G4/F4</f>
        <v>2.9454042024858937</v>
      </c>
      <c r="J4">
        <v>33</v>
      </c>
      <c r="K4">
        <f>ROUND((I4-H4)*20,0)</f>
        <v>11</v>
      </c>
      <c r="L4">
        <f t="shared" ref="L4:L6" si="1">ROUND(J4+K4,0)</f>
        <v>44</v>
      </c>
      <c r="M4" s="8">
        <f>$J4*(E4-C4)</f>
        <v>5989.5000000000009</v>
      </c>
      <c r="N4" s="8">
        <f>$J4*(G4-E4)</f>
        <v>14935.140000000001</v>
      </c>
      <c r="O4" s="8">
        <f>$L4*(F4-D4)</f>
        <v>7116.7924052591598</v>
      </c>
      <c r="P4" s="8">
        <f>$L4*(G4-F4)</f>
        <v>22742.927594740842</v>
      </c>
      <c r="Q4" s="6">
        <f t="shared" ref="Q4:Q6" si="2">J4/$J$7</f>
        <v>0.41772151898734178</v>
      </c>
      <c r="R4" s="6">
        <f t="shared" ref="R4:R7" si="3">L4/$L$7</f>
        <v>0.36065573770491804</v>
      </c>
      <c r="S4" t="s">
        <v>28</v>
      </c>
      <c r="T4" s="27">
        <v>0.5</v>
      </c>
      <c r="U4" t="s">
        <v>29</v>
      </c>
      <c r="V4" t="s">
        <v>30</v>
      </c>
      <c r="W4" s="27">
        <v>0.05</v>
      </c>
    </row>
    <row r="5" spans="1:23">
      <c r="A5" s="3" t="s">
        <v>6</v>
      </c>
      <c r="B5" s="18">
        <v>0.44</v>
      </c>
      <c r="C5" s="8">
        <f>E5*(1-B5)</f>
        <v>196.70000000000002</v>
      </c>
      <c r="D5" s="8">
        <f>C5</f>
        <v>196.70000000000002</v>
      </c>
      <c r="E5" s="8">
        <v>351.25</v>
      </c>
      <c r="F5" s="22">
        <v>296.38412541511576</v>
      </c>
      <c r="G5" s="8">
        <v>842.08</v>
      </c>
      <c r="H5" s="14">
        <f>G5/E5</f>
        <v>2.3973807829181495</v>
      </c>
      <c r="I5" s="14">
        <f t="shared" si="0"/>
        <v>2.8411778087661825</v>
      </c>
      <c r="J5">
        <v>12</v>
      </c>
      <c r="K5">
        <f>ROUND((I5-H5)*20,0)</f>
        <v>9</v>
      </c>
      <c r="L5">
        <f t="shared" si="1"/>
        <v>21</v>
      </c>
      <c r="M5" s="8">
        <f>$J5*(E5-C5)</f>
        <v>1854.6</v>
      </c>
      <c r="N5" s="8">
        <f>$J5*(G5-E5)</f>
        <v>5889.9600000000009</v>
      </c>
      <c r="O5" s="8">
        <f>$L5*(F5-D5)</f>
        <v>2093.3666337174304</v>
      </c>
      <c r="P5" s="8">
        <f>$L5*(G5-F5)</f>
        <v>11459.613366282569</v>
      </c>
      <c r="Q5" s="6">
        <f t="shared" si="2"/>
        <v>0.15189873417721519</v>
      </c>
      <c r="R5" s="6">
        <f t="shared" si="3"/>
        <v>0.1721311475409836</v>
      </c>
      <c r="S5" t="s">
        <v>28</v>
      </c>
      <c r="T5" s="27">
        <v>0.5</v>
      </c>
      <c r="U5" t="s">
        <v>29</v>
      </c>
      <c r="V5" t="s">
        <v>30</v>
      </c>
      <c r="W5" s="27">
        <v>0.05</v>
      </c>
    </row>
    <row r="6" spans="1:23" ht="16" thickBot="1">
      <c r="A6" s="16" t="s">
        <v>7</v>
      </c>
      <c r="B6" s="19">
        <v>0.4657</v>
      </c>
      <c r="C6" s="9">
        <f>E6*(1-B6)</f>
        <v>185.476902</v>
      </c>
      <c r="D6" s="9">
        <f>C6</f>
        <v>185.476902</v>
      </c>
      <c r="E6" s="9">
        <v>347.14</v>
      </c>
      <c r="F6" s="23">
        <v>278.30965104419471</v>
      </c>
      <c r="G6" s="9">
        <v>761.88</v>
      </c>
      <c r="H6" s="15">
        <f>G6/E6</f>
        <v>2.1947341130379674</v>
      </c>
      <c r="I6" s="15">
        <f t="shared" si="0"/>
        <v>2.7375263385279291</v>
      </c>
      <c r="J6" s="2">
        <v>7</v>
      </c>
      <c r="K6" s="2">
        <f>ROUND((I6-H6)*20,0)</f>
        <v>11</v>
      </c>
      <c r="L6" s="2">
        <f t="shared" si="1"/>
        <v>18</v>
      </c>
      <c r="M6" s="9">
        <f>$J6*(E6-C6)</f>
        <v>1131.6416859999999</v>
      </c>
      <c r="N6" s="9">
        <f>$J6*(G6-E6)</f>
        <v>2903.1800000000003</v>
      </c>
      <c r="O6" s="9">
        <f>$L6*(F6-D6)</f>
        <v>1670.989482795505</v>
      </c>
      <c r="P6" s="9">
        <f>$L6*(G6-F6)</f>
        <v>8704.2662812044946</v>
      </c>
      <c r="Q6" s="7">
        <f t="shared" si="2"/>
        <v>8.8607594936708861E-2</v>
      </c>
      <c r="R6" s="7">
        <f t="shared" si="3"/>
        <v>0.14754098360655737</v>
      </c>
      <c r="S6" t="s">
        <v>28</v>
      </c>
      <c r="T6" s="27">
        <v>0.5</v>
      </c>
      <c r="U6" t="s">
        <v>29</v>
      </c>
      <c r="V6" t="s">
        <v>30</v>
      </c>
      <c r="W6" s="27">
        <v>0.05</v>
      </c>
    </row>
    <row r="7" spans="1:23" ht="16" thickTop="1">
      <c r="A7" s="3" t="s">
        <v>8</v>
      </c>
      <c r="B7" s="3"/>
      <c r="J7">
        <f>SUM(J3:J6)</f>
        <v>79</v>
      </c>
      <c r="L7" s="25">
        <f>SUM(L3:L6)</f>
        <v>122</v>
      </c>
      <c r="M7" s="10">
        <f>SUM(M3:M6)</f>
        <v>16008.476830000003</v>
      </c>
      <c r="N7" s="10">
        <f t="shared" ref="N7:P7" si="4">SUM(N3:N6)</f>
        <v>40398.080000000002</v>
      </c>
      <c r="O7" s="26">
        <f t="shared" si="4"/>
        <v>19784.000108743254</v>
      </c>
      <c r="P7" s="26">
        <f t="shared" si="4"/>
        <v>70716.300300856747</v>
      </c>
      <c r="Q7" s="5">
        <f>SUM(Q3:Q6)</f>
        <v>1</v>
      </c>
      <c r="R7" s="5">
        <f t="shared" si="3"/>
        <v>1</v>
      </c>
    </row>
    <row r="8" spans="1:23">
      <c r="H8" s="11" t="s">
        <v>32</v>
      </c>
      <c r="I8" s="14">
        <f>SUMPRODUCT(H3:H6,Q3:Q6)</f>
        <v>2.3380264344754442</v>
      </c>
    </row>
    <row r="9" spans="1:23" ht="16" thickBot="1">
      <c r="H9" s="11" t="s">
        <v>33</v>
      </c>
      <c r="I9" s="14">
        <f>SUMPRODUCT(I3:I6,R3:R6)</f>
        <v>2.8805369537707168</v>
      </c>
      <c r="O9" s="3"/>
      <c r="P9" s="12" t="s">
        <v>19</v>
      </c>
      <c r="Q9" s="13">
        <f>M7+N7</f>
        <v>56406.556830000001</v>
      </c>
    </row>
    <row r="10" spans="1:23" ht="17" thickTop="1" thickBot="1">
      <c r="H10" s="12" t="s">
        <v>31</v>
      </c>
      <c r="I10" s="30">
        <f>(I9-I8)/I8</f>
        <v>0.23203780389120765</v>
      </c>
      <c r="K10" s="12" t="s">
        <v>34</v>
      </c>
      <c r="L10" s="30">
        <f>(L7-J7)/J7</f>
        <v>0.54430379746835444</v>
      </c>
      <c r="O10" s="3"/>
      <c r="P10" s="12" t="s">
        <v>20</v>
      </c>
      <c r="Q10" s="32">
        <f>O7+P7</f>
        <v>90500.300409599993</v>
      </c>
    </row>
    <row r="11" spans="1:23" ht="16" thickTop="1">
      <c r="P11" s="31" t="s">
        <v>35</v>
      </c>
      <c r="Q11" s="30">
        <f>(O7-M7)/M7</f>
        <v>0.23584525366385214</v>
      </c>
    </row>
    <row r="12" spans="1:23" ht="45">
      <c r="A12" s="4" t="s">
        <v>0</v>
      </c>
      <c r="B12" s="4" t="s">
        <v>22</v>
      </c>
      <c r="C12" s="4" t="s">
        <v>23</v>
      </c>
      <c r="P12" s="31" t="s">
        <v>36</v>
      </c>
      <c r="Q12" s="30">
        <f>(P7-N7)/N7</f>
        <v>0.75048666423891297</v>
      </c>
    </row>
    <row r="13" spans="1:23">
      <c r="A13" s="17" t="s">
        <v>4</v>
      </c>
      <c r="B13" s="10">
        <v>148.09782960000001</v>
      </c>
      <c r="C13" s="10">
        <v>1089.44</v>
      </c>
      <c r="O13" s="10"/>
    </row>
    <row r="14" spans="1:23">
      <c r="A14" s="17" t="s">
        <v>5</v>
      </c>
      <c r="B14" s="10">
        <v>103.94999999999997</v>
      </c>
      <c r="C14" s="10">
        <v>782.58</v>
      </c>
    </row>
    <row r="15" spans="1:23">
      <c r="A15" s="17" t="s">
        <v>6</v>
      </c>
      <c r="B15" s="10">
        <v>196.70000000000002</v>
      </c>
      <c r="C15" s="10">
        <v>842.08</v>
      </c>
    </row>
    <row r="16" spans="1:23">
      <c r="A16" s="24" t="s">
        <v>7</v>
      </c>
      <c r="B16" s="10">
        <v>185.476902</v>
      </c>
      <c r="C16" s="10">
        <v>761.88</v>
      </c>
      <c r="E16" s="1"/>
      <c r="F16" s="1"/>
      <c r="G16" s="1"/>
      <c r="H16" s="1"/>
      <c r="I16" s="1"/>
      <c r="J16" s="1"/>
    </row>
    <row r="17" spans="5:10">
      <c r="E17" s="1"/>
      <c r="F17" s="1"/>
      <c r="G17" s="1"/>
      <c r="H17" s="1"/>
      <c r="I17" s="1"/>
      <c r="J17" s="1"/>
    </row>
    <row r="18" spans="5:10">
      <c r="E18" s="1"/>
      <c r="F18" s="20"/>
      <c r="G18" s="1"/>
      <c r="H18" s="1"/>
      <c r="I18" s="26"/>
      <c r="J18" s="1"/>
    </row>
    <row r="19" spans="5:10">
      <c r="E19" s="1"/>
      <c r="F19" s="20"/>
      <c r="G19" s="1"/>
      <c r="H19" s="1"/>
      <c r="I19" s="26"/>
      <c r="J19" s="1"/>
    </row>
    <row r="20" spans="5:10">
      <c r="E20" s="1"/>
      <c r="F20" s="20"/>
      <c r="G20" s="1"/>
      <c r="H20" s="1"/>
      <c r="I20" s="26"/>
      <c r="J20" s="1"/>
    </row>
    <row r="21" spans="5:10">
      <c r="E21" s="1"/>
      <c r="F21" s="20"/>
      <c r="G21" s="1"/>
      <c r="H21" s="1"/>
      <c r="I21" s="26"/>
      <c r="J21" s="1"/>
    </row>
    <row r="22" spans="5:10">
      <c r="E22" s="1"/>
      <c r="F22" s="1"/>
      <c r="G22" s="1"/>
      <c r="H22" s="1"/>
      <c r="I22" s="1"/>
      <c r="J22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topLeftCell="A2" workbookViewId="0">
      <selection activeCell="J18" sqref="J18"/>
    </sheetView>
  </sheetViews>
  <sheetFormatPr baseColWidth="10" defaultRowHeight="15" x14ac:dyDescent="0"/>
  <cols>
    <col min="1" max="1" width="10" bestFit="1" customWidth="1"/>
    <col min="2" max="3" width="10" customWidth="1"/>
    <col min="4" max="4" width="11" customWidth="1"/>
    <col min="5" max="5" width="14" customWidth="1"/>
    <col min="6" max="6" width="14" bestFit="1" customWidth="1"/>
    <col min="7" max="7" width="12.1640625" customWidth="1"/>
    <col min="9" max="9" width="12.1640625" customWidth="1"/>
    <col min="10" max="10" width="9.1640625" bestFit="1" customWidth="1"/>
    <col min="11" max="12" width="9.1640625" customWidth="1"/>
    <col min="13" max="13" width="11.1640625" customWidth="1"/>
    <col min="14" max="14" width="10.5" bestFit="1" customWidth="1"/>
    <col min="15" max="15" width="11.33203125" bestFit="1" customWidth="1"/>
    <col min="16" max="16" width="17.1640625" customWidth="1"/>
    <col min="17" max="17" width="11.6640625" bestFit="1" customWidth="1"/>
    <col min="18" max="18" width="9.6640625" customWidth="1"/>
    <col min="19" max="19" width="4" customWidth="1"/>
    <col min="20" max="20" width="4.6640625" bestFit="1" customWidth="1"/>
    <col min="21" max="21" width="4.5" bestFit="1" customWidth="1"/>
    <col min="22" max="22" width="3.1640625" bestFit="1" customWidth="1"/>
    <col min="23" max="23" width="3.6640625" bestFit="1" customWidth="1"/>
  </cols>
  <sheetData>
    <row r="1" spans="1:23">
      <c r="A1" s="3" t="s">
        <v>11</v>
      </c>
      <c r="B1" s="3"/>
      <c r="C1" s="3"/>
    </row>
    <row r="2" spans="1:23" ht="46" thickBot="1">
      <c r="A2" s="4" t="s">
        <v>0</v>
      </c>
      <c r="B2" s="4" t="s">
        <v>21</v>
      </c>
      <c r="C2" s="4" t="s">
        <v>15</v>
      </c>
      <c r="D2" s="4" t="s">
        <v>16</v>
      </c>
      <c r="E2" s="4" t="s">
        <v>9</v>
      </c>
      <c r="F2" s="4" t="s">
        <v>10</v>
      </c>
      <c r="G2" s="4" t="s">
        <v>12</v>
      </c>
      <c r="H2" s="4" t="s">
        <v>1</v>
      </c>
      <c r="I2" s="4" t="s">
        <v>2</v>
      </c>
      <c r="J2" s="4" t="s">
        <v>24</v>
      </c>
      <c r="K2" s="4" t="s">
        <v>26</v>
      </c>
      <c r="L2" s="4" t="s">
        <v>25</v>
      </c>
      <c r="M2" s="4" t="s">
        <v>13</v>
      </c>
      <c r="N2" s="4" t="s">
        <v>14</v>
      </c>
      <c r="O2" s="4" t="s">
        <v>17</v>
      </c>
      <c r="P2" s="4" t="s">
        <v>18</v>
      </c>
      <c r="Q2" s="4" t="s">
        <v>3</v>
      </c>
      <c r="R2" s="4" t="s">
        <v>27</v>
      </c>
    </row>
    <row r="3" spans="1:23" ht="16" thickTop="1">
      <c r="A3" s="3" t="s">
        <v>4</v>
      </c>
      <c r="B3" s="18">
        <v>0.55179999999999996</v>
      </c>
      <c r="C3" s="8">
        <f>E3*(1-B3)</f>
        <v>211.56832800000004</v>
      </c>
      <c r="D3" s="8">
        <f>C3*0.7</f>
        <v>148.09782960000001</v>
      </c>
      <c r="E3" s="8">
        <v>472.04</v>
      </c>
      <c r="F3" s="21">
        <v>402.7167894810583</v>
      </c>
      <c r="G3" s="8">
        <v>1165.9100000000001</v>
      </c>
      <c r="H3" s="14">
        <f>G3/E3</f>
        <v>2.4699389882213372</v>
      </c>
      <c r="I3" s="14">
        <f>G3/F3</f>
        <v>2.8951114789686176</v>
      </c>
      <c r="J3">
        <v>27</v>
      </c>
      <c r="K3">
        <f>ROUND((I3-H3)*20,0)</f>
        <v>9</v>
      </c>
      <c r="L3">
        <f>ROUND(J3+K3,0)</f>
        <v>36</v>
      </c>
      <c r="M3" s="8">
        <f>$J3*(E3-C3)</f>
        <v>7032.7351440000002</v>
      </c>
      <c r="N3" s="8">
        <f>$J3*(G3-E3)</f>
        <v>18734.490000000002</v>
      </c>
      <c r="O3" s="8">
        <f>$L3*(F3-D3)</f>
        <v>9166.2825557180986</v>
      </c>
      <c r="P3" s="8">
        <f>$L3*(G3-F3)</f>
        <v>27474.955578681904</v>
      </c>
      <c r="Q3" s="6">
        <f>J3/$J$7</f>
        <v>0.34177215189873417</v>
      </c>
      <c r="R3" s="6">
        <f>L3/$L$7</f>
        <v>0.35643564356435642</v>
      </c>
      <c r="S3" t="s">
        <v>28</v>
      </c>
      <c r="T3" s="27">
        <v>0.5</v>
      </c>
      <c r="U3" t="s">
        <v>29</v>
      </c>
      <c r="V3" t="s">
        <v>30</v>
      </c>
      <c r="W3" s="27">
        <v>0.05</v>
      </c>
    </row>
    <row r="4" spans="1:23">
      <c r="A4" s="3" t="s">
        <v>5</v>
      </c>
      <c r="B4" s="18">
        <v>0.55000000000000004</v>
      </c>
      <c r="C4" s="8">
        <f>E4*(1-B4)</f>
        <v>148.49999999999997</v>
      </c>
      <c r="D4" s="8">
        <f>C4*0.7</f>
        <v>103.94999999999997</v>
      </c>
      <c r="E4" s="8">
        <v>330</v>
      </c>
      <c r="F4" s="22">
        <v>326.46550955931917</v>
      </c>
      <c r="G4" s="8">
        <v>775</v>
      </c>
      <c r="H4" s="14">
        <f>G4/E4</f>
        <v>2.3484848484848486</v>
      </c>
      <c r="I4" s="14">
        <f t="shared" ref="I4:I6" si="0">G4/F4</f>
        <v>2.3739108031538674</v>
      </c>
      <c r="J4">
        <v>33</v>
      </c>
      <c r="K4">
        <f>ROUND((I4-H4)*20,0)</f>
        <v>1</v>
      </c>
      <c r="L4">
        <f t="shared" ref="L4:L6" si="1">ROUND(J4+K4,0)</f>
        <v>34</v>
      </c>
      <c r="M4" s="8">
        <f>$J4*(E4-C4)</f>
        <v>5989.5000000000009</v>
      </c>
      <c r="N4" s="8">
        <f>$J4*(G4-E4)</f>
        <v>14685</v>
      </c>
      <c r="O4" s="8">
        <f>$L4*(F4-D4)</f>
        <v>7565.527325016852</v>
      </c>
      <c r="P4" s="8">
        <f>$L4*(G4-F4)</f>
        <v>15250.172674983149</v>
      </c>
      <c r="Q4" s="6">
        <f t="shared" ref="Q4:Q6" si="2">J4/$J$7</f>
        <v>0.41772151898734178</v>
      </c>
      <c r="R4" s="6">
        <f t="shared" ref="R4:R7" si="3">L4/$L$7</f>
        <v>0.33663366336633666</v>
      </c>
      <c r="S4" t="s">
        <v>28</v>
      </c>
      <c r="T4" s="27">
        <v>0.5</v>
      </c>
      <c r="U4" t="s">
        <v>29</v>
      </c>
      <c r="V4" t="s">
        <v>30</v>
      </c>
      <c r="W4" s="27">
        <v>0.05</v>
      </c>
    </row>
    <row r="5" spans="1:23">
      <c r="A5" s="3" t="s">
        <v>6</v>
      </c>
      <c r="B5" s="18">
        <v>0.44</v>
      </c>
      <c r="C5" s="8">
        <f>E5*(1-B5)</f>
        <v>196.70000000000002</v>
      </c>
      <c r="D5" s="8">
        <f>C5</f>
        <v>196.70000000000002</v>
      </c>
      <c r="E5" s="8">
        <v>351.25</v>
      </c>
      <c r="F5" s="22">
        <v>329.10685974340299</v>
      </c>
      <c r="G5" s="8">
        <v>670</v>
      </c>
      <c r="H5" s="14">
        <f>G5/E5</f>
        <v>1.907473309608541</v>
      </c>
      <c r="I5" s="14">
        <f t="shared" si="0"/>
        <v>2.0358129287319731</v>
      </c>
      <c r="J5">
        <v>12</v>
      </c>
      <c r="K5">
        <f>ROUND((I5-H5)*20,0)</f>
        <v>3</v>
      </c>
      <c r="L5">
        <f t="shared" si="1"/>
        <v>15</v>
      </c>
      <c r="M5" s="8">
        <f>$J5*(E5-C5)</f>
        <v>1854.6</v>
      </c>
      <c r="N5" s="8">
        <f>$J5*(G5-E5)</f>
        <v>3825</v>
      </c>
      <c r="O5" s="8">
        <f>$L5*(F5-D5)</f>
        <v>1986.1028961510447</v>
      </c>
      <c r="P5" s="8">
        <f>$L5*(G5-F5)</f>
        <v>5113.3971038489553</v>
      </c>
      <c r="Q5" s="6">
        <f t="shared" si="2"/>
        <v>0.15189873417721519</v>
      </c>
      <c r="R5" s="6">
        <f t="shared" si="3"/>
        <v>0.14851485148514851</v>
      </c>
      <c r="S5" t="s">
        <v>28</v>
      </c>
      <c r="T5" s="27">
        <v>0.5</v>
      </c>
      <c r="U5" t="s">
        <v>29</v>
      </c>
      <c r="V5" t="s">
        <v>30</v>
      </c>
      <c r="W5" s="27">
        <v>0.05</v>
      </c>
    </row>
    <row r="6" spans="1:23" ht="16" thickBot="1">
      <c r="A6" s="16" t="s">
        <v>7</v>
      </c>
      <c r="B6" s="19">
        <v>0.4657</v>
      </c>
      <c r="C6" s="9">
        <f>E6*(1-B6)</f>
        <v>185.476902</v>
      </c>
      <c r="D6" s="9">
        <f>C6</f>
        <v>185.476902</v>
      </c>
      <c r="E6" s="9">
        <v>347.14</v>
      </c>
      <c r="F6" s="23">
        <v>290.80272934459492</v>
      </c>
      <c r="G6" s="9">
        <v>761.88</v>
      </c>
      <c r="H6" s="15">
        <f>G6/E6</f>
        <v>2.1947341130379674</v>
      </c>
      <c r="I6" s="15">
        <f t="shared" si="0"/>
        <v>2.6199203897333052</v>
      </c>
      <c r="J6" s="2">
        <v>7</v>
      </c>
      <c r="K6" s="2">
        <f>ROUND((I6-H6)*20,0)</f>
        <v>9</v>
      </c>
      <c r="L6" s="2">
        <f t="shared" si="1"/>
        <v>16</v>
      </c>
      <c r="M6" s="9">
        <f>$J6*(E6-C6)</f>
        <v>1131.6416859999999</v>
      </c>
      <c r="N6" s="9">
        <f>$J6*(G6-E6)</f>
        <v>2903.1800000000003</v>
      </c>
      <c r="O6" s="28">
        <f>$L6*(F6-D6)</f>
        <v>1685.2132375135188</v>
      </c>
      <c r="P6" s="9">
        <f>$L6*(G6-F6)</f>
        <v>7537.2363304864812</v>
      </c>
      <c r="Q6" s="7">
        <f t="shared" si="2"/>
        <v>8.8607594936708861E-2</v>
      </c>
      <c r="R6" s="7">
        <f t="shared" si="3"/>
        <v>0.15841584158415842</v>
      </c>
      <c r="S6" t="s">
        <v>28</v>
      </c>
      <c r="T6" s="27">
        <v>0.5</v>
      </c>
      <c r="U6" t="s">
        <v>29</v>
      </c>
      <c r="V6" t="s">
        <v>30</v>
      </c>
      <c r="W6" s="27">
        <v>0.05</v>
      </c>
    </row>
    <row r="7" spans="1:23" ht="17" thickTop="1" thickBot="1">
      <c r="A7" s="3" t="s">
        <v>8</v>
      </c>
      <c r="B7" s="3"/>
      <c r="J7">
        <f>SUM(J3:J6)</f>
        <v>79</v>
      </c>
      <c r="L7" s="25">
        <f>SUM(L3:L6)</f>
        <v>101</v>
      </c>
      <c r="M7" s="10">
        <f>SUM(M3:M6)</f>
        <v>16008.476830000003</v>
      </c>
      <c r="N7" s="10">
        <f t="shared" ref="N7:P7" si="4">SUM(N3:N6)</f>
        <v>40147.670000000006</v>
      </c>
      <c r="O7" s="29">
        <f t="shared" si="4"/>
        <v>20403.126014399517</v>
      </c>
      <c r="P7" s="26">
        <f t="shared" si="4"/>
        <v>55375.761688000493</v>
      </c>
      <c r="Q7" s="5">
        <f>SUM(Q3:Q6)</f>
        <v>1</v>
      </c>
      <c r="R7" s="5">
        <f t="shared" si="3"/>
        <v>1</v>
      </c>
    </row>
    <row r="8" spans="1:23" ht="16" thickTop="1">
      <c r="H8" s="11" t="s">
        <v>32</v>
      </c>
      <c r="I8" s="14">
        <f>SUMPRODUCT(H3:H6,Q3:Q6)</f>
        <v>2.3093819137790428</v>
      </c>
    </row>
    <row r="9" spans="1:23">
      <c r="H9" s="11" t="s">
        <v>33</v>
      </c>
      <c r="I9" s="14">
        <f>SUMPRODUCT(I3:I6,R3:R6)</f>
        <v>2.5484445615526159</v>
      </c>
      <c r="O9" s="3"/>
      <c r="P9" s="12" t="s">
        <v>19</v>
      </c>
      <c r="Q9" s="13">
        <f>M7+N7</f>
        <v>56156.146830000012</v>
      </c>
    </row>
    <row r="10" spans="1:23">
      <c r="H10" s="12" t="s">
        <v>31</v>
      </c>
      <c r="I10" s="30">
        <f>(I9-I8)/I8</f>
        <v>0.10351802200718463</v>
      </c>
      <c r="K10" s="12" t="s">
        <v>34</v>
      </c>
      <c r="L10" s="30">
        <f>(L7-J7)/J7</f>
        <v>0.27848101265822783</v>
      </c>
      <c r="O10" s="3"/>
      <c r="P10" s="12" t="s">
        <v>20</v>
      </c>
      <c r="Q10" s="33">
        <f>O7+P7</f>
        <v>75778.88770240001</v>
      </c>
    </row>
    <row r="11" spans="1:23">
      <c r="P11" s="31" t="s">
        <v>35</v>
      </c>
      <c r="Q11" s="30">
        <f>(O7-M7)/M7</f>
        <v>0.27452013274391657</v>
      </c>
    </row>
    <row r="12" spans="1:23" ht="45">
      <c r="A12" s="4" t="s">
        <v>0</v>
      </c>
      <c r="B12" s="4" t="s">
        <v>22</v>
      </c>
      <c r="C12" s="4" t="s">
        <v>23</v>
      </c>
      <c r="P12" s="31" t="s">
        <v>36</v>
      </c>
      <c r="Q12" s="30">
        <f>(P7-N7)/N7</f>
        <v>0.37930200402664677</v>
      </c>
    </row>
    <row r="13" spans="1:23">
      <c r="A13" s="17" t="s">
        <v>4</v>
      </c>
      <c r="B13" s="10">
        <v>148.09782960000001</v>
      </c>
      <c r="C13" s="10">
        <v>1089.44</v>
      </c>
      <c r="O13" s="10"/>
    </row>
    <row r="14" spans="1:23">
      <c r="A14" s="17" t="s">
        <v>5</v>
      </c>
      <c r="B14" s="10">
        <v>103.94999999999997</v>
      </c>
      <c r="C14" s="10">
        <v>782.58</v>
      </c>
    </row>
    <row r="15" spans="1:23">
      <c r="A15" s="17" t="s">
        <v>6</v>
      </c>
      <c r="B15" s="10">
        <v>196.70000000000002</v>
      </c>
      <c r="C15" s="10">
        <v>842.08</v>
      </c>
    </row>
    <row r="16" spans="1:23">
      <c r="A16" s="24" t="s">
        <v>7</v>
      </c>
      <c r="B16" s="10">
        <v>185.476902</v>
      </c>
      <c r="C16" s="10">
        <v>761.88</v>
      </c>
      <c r="E16" s="1"/>
      <c r="F16" s="1"/>
      <c r="G16" s="1"/>
      <c r="H16" s="1"/>
      <c r="I16" s="1"/>
      <c r="J16" s="1"/>
    </row>
    <row r="17" spans="5:10">
      <c r="E17" s="1"/>
      <c r="F17" s="1"/>
      <c r="G17" s="1"/>
      <c r="H17" s="1"/>
      <c r="I17" s="1"/>
      <c r="J17" s="1"/>
    </row>
    <row r="18" spans="5:10">
      <c r="E18" s="1"/>
      <c r="F18" s="20"/>
      <c r="G18" s="1"/>
      <c r="H18" s="1"/>
      <c r="I18" s="26"/>
      <c r="J18" s="1"/>
    </row>
    <row r="19" spans="5:10">
      <c r="E19" s="1"/>
      <c r="F19" s="20"/>
      <c r="G19" s="1"/>
      <c r="H19" s="1"/>
      <c r="I19" s="26"/>
      <c r="J19" s="1"/>
    </row>
    <row r="20" spans="5:10">
      <c r="E20" s="1"/>
      <c r="F20" s="20"/>
      <c r="G20" s="1"/>
      <c r="H20" s="1"/>
      <c r="I20" s="26"/>
      <c r="J20" s="1"/>
    </row>
    <row r="21" spans="5:10">
      <c r="E21" s="1"/>
      <c r="F21" s="20"/>
      <c r="G21" s="1"/>
      <c r="H21" s="1"/>
      <c r="I21" s="26"/>
      <c r="J21" s="1"/>
    </row>
    <row r="22" spans="5:10">
      <c r="E22" s="1"/>
      <c r="F22" s="1"/>
      <c r="G22" s="1"/>
      <c r="H22" s="1"/>
      <c r="I22" s="1"/>
      <c r="J22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topLeftCell="A2" workbookViewId="0">
      <selection activeCell="G19" sqref="G19"/>
    </sheetView>
  </sheetViews>
  <sheetFormatPr baseColWidth="10" defaultRowHeight="15" x14ac:dyDescent="0"/>
  <cols>
    <col min="1" max="1" width="10" bestFit="1" customWidth="1"/>
    <col min="2" max="3" width="10" customWidth="1"/>
    <col min="4" max="4" width="11" customWidth="1"/>
    <col min="5" max="5" width="14" customWidth="1"/>
    <col min="6" max="6" width="14" bestFit="1" customWidth="1"/>
    <col min="7" max="7" width="12.1640625" customWidth="1"/>
    <col min="9" max="9" width="12.1640625" customWidth="1"/>
    <col min="10" max="10" width="9.1640625" bestFit="1" customWidth="1"/>
    <col min="11" max="12" width="9.1640625" customWidth="1"/>
    <col min="13" max="13" width="11.1640625" customWidth="1"/>
    <col min="14" max="14" width="10.5" bestFit="1" customWidth="1"/>
    <col min="15" max="15" width="11.33203125" bestFit="1" customWidth="1"/>
    <col min="16" max="16" width="17.1640625" customWidth="1"/>
    <col min="17" max="17" width="11.6640625" bestFit="1" customWidth="1"/>
    <col min="18" max="18" width="9.6640625" customWidth="1"/>
    <col min="19" max="19" width="4" customWidth="1"/>
    <col min="20" max="20" width="4.6640625" bestFit="1" customWidth="1"/>
    <col min="21" max="21" width="4.5" bestFit="1" customWidth="1"/>
    <col min="22" max="22" width="3.1640625" bestFit="1" customWidth="1"/>
    <col min="23" max="23" width="3.6640625" bestFit="1" customWidth="1"/>
  </cols>
  <sheetData>
    <row r="1" spans="1:23">
      <c r="A1" s="3" t="s">
        <v>11</v>
      </c>
      <c r="B1" s="3"/>
      <c r="C1" s="3"/>
    </row>
    <row r="2" spans="1:23" ht="46" thickBot="1">
      <c r="A2" s="4" t="s">
        <v>0</v>
      </c>
      <c r="B2" s="4" t="s">
        <v>21</v>
      </c>
      <c r="C2" s="4" t="s">
        <v>15</v>
      </c>
      <c r="D2" s="4" t="s">
        <v>16</v>
      </c>
      <c r="E2" s="4" t="s">
        <v>9</v>
      </c>
      <c r="F2" s="4" t="s">
        <v>10</v>
      </c>
      <c r="G2" s="4" t="s">
        <v>12</v>
      </c>
      <c r="H2" s="4" t="s">
        <v>1</v>
      </c>
      <c r="I2" s="4" t="s">
        <v>2</v>
      </c>
      <c r="J2" s="4" t="s">
        <v>24</v>
      </c>
      <c r="K2" s="4" t="s">
        <v>26</v>
      </c>
      <c r="L2" s="4" t="s">
        <v>25</v>
      </c>
      <c r="M2" s="4" t="s">
        <v>13</v>
      </c>
      <c r="N2" s="4" t="s">
        <v>14</v>
      </c>
      <c r="O2" s="4" t="s">
        <v>17</v>
      </c>
      <c r="P2" s="4" t="s">
        <v>18</v>
      </c>
      <c r="Q2" s="4" t="s">
        <v>3</v>
      </c>
      <c r="R2" s="4" t="s">
        <v>27</v>
      </c>
    </row>
    <row r="3" spans="1:23" ht="16" thickTop="1">
      <c r="A3" s="3" t="s">
        <v>4</v>
      </c>
      <c r="B3" s="18">
        <v>0.55179999999999996</v>
      </c>
      <c r="C3" s="8">
        <f>E3*(1-B3)</f>
        <v>211.56832800000004</v>
      </c>
      <c r="D3" s="8">
        <f>C3*0.7</f>
        <v>148.09782960000001</v>
      </c>
      <c r="E3" s="8">
        <v>472.04</v>
      </c>
      <c r="F3" s="21">
        <v>411.86910228356072</v>
      </c>
      <c r="G3" s="8">
        <v>1165.9100000000001</v>
      </c>
      <c r="H3" s="14">
        <f>G3/E3</f>
        <v>2.4699389882213372</v>
      </c>
      <c r="I3" s="14">
        <f>G3/F3</f>
        <v>2.8307780154805169</v>
      </c>
      <c r="J3">
        <v>27</v>
      </c>
      <c r="K3">
        <f>ROUND((I3-H3)*20,0)</f>
        <v>7</v>
      </c>
      <c r="L3">
        <f>ROUND(J3+K3,0)</f>
        <v>34</v>
      </c>
      <c r="M3" s="8">
        <f>$J3*(E3-C3)</f>
        <v>7032.7351440000002</v>
      </c>
      <c r="N3" s="8">
        <f>$J3*(G3-E3)</f>
        <v>18734.490000000002</v>
      </c>
      <c r="O3" s="8">
        <f>$L3*(F3-D3)</f>
        <v>8968.2232712410641</v>
      </c>
      <c r="P3" s="8">
        <f>$L3*(G3-F3)</f>
        <v>25637.390522358935</v>
      </c>
      <c r="Q3" s="6">
        <f>J3/$J$7</f>
        <v>0.34177215189873417</v>
      </c>
      <c r="R3" s="6">
        <f>L3/$L$7</f>
        <v>0.26984126984126983</v>
      </c>
      <c r="S3" t="s">
        <v>28</v>
      </c>
      <c r="T3" s="27">
        <v>0.5</v>
      </c>
      <c r="U3" t="s">
        <v>29</v>
      </c>
      <c r="V3" t="s">
        <v>30</v>
      </c>
      <c r="W3" s="27">
        <v>0.05</v>
      </c>
    </row>
    <row r="4" spans="1:23">
      <c r="A4" s="3" t="s">
        <v>5</v>
      </c>
      <c r="B4" s="18">
        <v>0.55000000000000004</v>
      </c>
      <c r="C4" s="8">
        <f>E4*(1-B4)</f>
        <v>148.49999999999997</v>
      </c>
      <c r="D4" s="8">
        <f>C4*0.7</f>
        <v>103.94999999999997</v>
      </c>
      <c r="E4" s="8">
        <v>330</v>
      </c>
      <c r="F4" s="22">
        <v>272.49231314450759</v>
      </c>
      <c r="G4" s="8">
        <v>775</v>
      </c>
      <c r="H4" s="14">
        <f>G4/E4</f>
        <v>2.3484848484848486</v>
      </c>
      <c r="I4" s="14">
        <f t="shared" ref="I4:I6" si="0">G4/F4</f>
        <v>2.8441169259295895</v>
      </c>
      <c r="J4">
        <v>33</v>
      </c>
      <c r="K4">
        <f>ROUND((I4-H4)*20,0)</f>
        <v>10</v>
      </c>
      <c r="L4">
        <f t="shared" ref="L4:L6" si="1">ROUND(J4+K4,0)</f>
        <v>43</v>
      </c>
      <c r="M4" s="8">
        <f>$J4*(E4-C4)</f>
        <v>5989.5000000000009</v>
      </c>
      <c r="N4" s="8">
        <f>$J4*(G4-E4)</f>
        <v>14685</v>
      </c>
      <c r="O4" s="8">
        <f>$L4*(F4-D4)</f>
        <v>7247.3194652138272</v>
      </c>
      <c r="P4" s="8">
        <f>$L4*(G4-F4)</f>
        <v>21607.830534786175</v>
      </c>
      <c r="Q4" s="6">
        <f t="shared" ref="Q4:Q6" si="2">J4/$J$7</f>
        <v>0.41772151898734178</v>
      </c>
      <c r="R4" s="6">
        <f t="shared" ref="R4:R7" si="3">L4/$L$7</f>
        <v>0.34126984126984128</v>
      </c>
      <c r="S4" t="s">
        <v>28</v>
      </c>
      <c r="T4" s="27">
        <v>0.5</v>
      </c>
      <c r="U4" t="s">
        <v>29</v>
      </c>
      <c r="V4" t="s">
        <v>30</v>
      </c>
      <c r="W4" s="27">
        <v>0.05</v>
      </c>
    </row>
    <row r="5" spans="1:23">
      <c r="A5" s="3" t="s">
        <v>6</v>
      </c>
      <c r="B5" s="18">
        <v>0.44</v>
      </c>
      <c r="C5" s="8">
        <f>E5*(1-B5)</f>
        <v>196.70000000000002</v>
      </c>
      <c r="D5" s="8">
        <f>C5</f>
        <v>196.70000000000002</v>
      </c>
      <c r="E5" s="8">
        <v>351.25</v>
      </c>
      <c r="F5" s="22">
        <v>234.54752565313802</v>
      </c>
      <c r="G5" s="8">
        <v>670</v>
      </c>
      <c r="H5" s="14">
        <f>G5/E5</f>
        <v>1.907473309608541</v>
      </c>
      <c r="I5" s="14">
        <f t="shared" si="0"/>
        <v>2.8565639229587672</v>
      </c>
      <c r="J5">
        <v>12</v>
      </c>
      <c r="K5">
        <f>ROUND((I5-H5)*20,0)</f>
        <v>19</v>
      </c>
      <c r="L5">
        <f t="shared" si="1"/>
        <v>31</v>
      </c>
      <c r="M5" s="8">
        <f>$J5*(E5-C5)</f>
        <v>1854.6</v>
      </c>
      <c r="N5" s="8">
        <f>$J5*(G5-E5)</f>
        <v>3825</v>
      </c>
      <c r="O5" s="8">
        <f>$L5*(F5-D5)</f>
        <v>1173.2732952472782</v>
      </c>
      <c r="P5" s="8">
        <f>$L5*(G5-F5)</f>
        <v>13499.026704752721</v>
      </c>
      <c r="Q5" s="6">
        <f t="shared" si="2"/>
        <v>0.15189873417721519</v>
      </c>
      <c r="R5" s="6">
        <f t="shared" si="3"/>
        <v>0.24603174603174602</v>
      </c>
      <c r="S5" t="s">
        <v>28</v>
      </c>
      <c r="T5" s="27">
        <v>0.5</v>
      </c>
      <c r="U5" t="s">
        <v>29</v>
      </c>
      <c r="V5" t="s">
        <v>30</v>
      </c>
      <c r="W5" s="27">
        <v>0.05</v>
      </c>
    </row>
    <row r="6" spans="1:23" ht="16" thickBot="1">
      <c r="A6" s="16" t="s">
        <v>7</v>
      </c>
      <c r="B6" s="19">
        <v>0.4657</v>
      </c>
      <c r="C6" s="9">
        <f>E6*(1-B6)</f>
        <v>185.476902</v>
      </c>
      <c r="D6" s="9">
        <f>C6</f>
        <v>185.476902</v>
      </c>
      <c r="E6" s="9">
        <v>347.14</v>
      </c>
      <c r="F6" s="23">
        <v>276.43407811132067</v>
      </c>
      <c r="G6" s="9">
        <v>761.88</v>
      </c>
      <c r="H6" s="15">
        <f>G6/E6</f>
        <v>2.1947341130379674</v>
      </c>
      <c r="I6" s="15">
        <f t="shared" si="0"/>
        <v>2.7561001349956173</v>
      </c>
      <c r="J6" s="2">
        <v>7</v>
      </c>
      <c r="K6" s="2">
        <f>ROUND((I6-H6)*20,0)</f>
        <v>11</v>
      </c>
      <c r="L6" s="2">
        <f t="shared" si="1"/>
        <v>18</v>
      </c>
      <c r="M6" s="9">
        <f>$J6*(E6-C6)</f>
        <v>1131.6416859999999</v>
      </c>
      <c r="N6" s="9">
        <f>$J6*(G6-E6)</f>
        <v>2903.1800000000003</v>
      </c>
      <c r="O6" s="9">
        <f>$L6*(F6-D6)</f>
        <v>1637.2291700037722</v>
      </c>
      <c r="P6" s="28">
        <f>$L6*(G6-F6)</f>
        <v>8738.0265939962283</v>
      </c>
      <c r="Q6" s="7">
        <f t="shared" si="2"/>
        <v>8.8607594936708861E-2</v>
      </c>
      <c r="R6" s="7">
        <f t="shared" si="3"/>
        <v>0.14285714285714285</v>
      </c>
      <c r="S6" t="s">
        <v>28</v>
      </c>
      <c r="T6" s="27">
        <v>0.5</v>
      </c>
      <c r="U6" t="s">
        <v>29</v>
      </c>
      <c r="V6" t="s">
        <v>30</v>
      </c>
      <c r="W6" s="27">
        <v>0.05</v>
      </c>
    </row>
    <row r="7" spans="1:23" ht="17" thickTop="1" thickBot="1">
      <c r="A7" s="3" t="s">
        <v>8</v>
      </c>
      <c r="B7" s="3"/>
      <c r="J7">
        <f>SUM(J3:J6)</f>
        <v>79</v>
      </c>
      <c r="L7" s="25">
        <f>SUM(L3:L6)</f>
        <v>126</v>
      </c>
      <c r="M7" s="10">
        <f>SUM(M3:M6)</f>
        <v>16008.476830000003</v>
      </c>
      <c r="N7" s="10">
        <f t="shared" ref="N7:P7" si="4">SUM(N3:N6)</f>
        <v>40147.670000000006</v>
      </c>
      <c r="O7" s="26">
        <f t="shared" si="4"/>
        <v>19026.045201705943</v>
      </c>
      <c r="P7" s="29">
        <f t="shared" si="4"/>
        <v>69482.274355894071</v>
      </c>
      <c r="Q7" s="5">
        <f>SUM(Q3:Q6)</f>
        <v>1</v>
      </c>
      <c r="R7" s="5">
        <f t="shared" si="3"/>
        <v>1</v>
      </c>
    </row>
    <row r="8" spans="1:23" ht="16" thickTop="1">
      <c r="H8" s="11" t="s">
        <v>32</v>
      </c>
      <c r="I8" s="14">
        <f>SUMPRODUCT(H3:H6,Q3:Q6)</f>
        <v>2.3093819137790428</v>
      </c>
    </row>
    <row r="9" spans="1:23">
      <c r="H9" s="11" t="s">
        <v>33</v>
      </c>
      <c r="I9" s="14">
        <f>SUMPRODUCT(I3:I6,R3:R6)</f>
        <v>2.8310060665313714</v>
      </c>
      <c r="O9" s="3"/>
      <c r="P9" s="12" t="s">
        <v>19</v>
      </c>
      <c r="Q9" s="13">
        <f>M7+N7</f>
        <v>56156.146830000012</v>
      </c>
    </row>
    <row r="10" spans="1:23">
      <c r="H10" s="12" t="s">
        <v>31</v>
      </c>
      <c r="I10" s="30">
        <f>(I9-I8)/I8</f>
        <v>0.22587175799725115</v>
      </c>
      <c r="K10" s="12" t="s">
        <v>34</v>
      </c>
      <c r="L10" s="30">
        <f>(L7-J7)/J7</f>
        <v>0.59493670886075944</v>
      </c>
      <c r="O10" s="3"/>
      <c r="P10" s="12" t="s">
        <v>20</v>
      </c>
      <c r="Q10" s="33">
        <f>O7+P7</f>
        <v>88508.319557600014</v>
      </c>
    </row>
    <row r="11" spans="1:23">
      <c r="P11" s="31" t="s">
        <v>35</v>
      </c>
      <c r="Q11" s="30">
        <f>(O7-M7)/M7</f>
        <v>0.18849815655484442</v>
      </c>
    </row>
    <row r="12" spans="1:23" ht="45">
      <c r="A12" s="4" t="s">
        <v>0</v>
      </c>
      <c r="B12" s="4" t="s">
        <v>22</v>
      </c>
      <c r="C12" s="4" t="s">
        <v>23</v>
      </c>
      <c r="P12" s="31" t="s">
        <v>36</v>
      </c>
      <c r="Q12" s="30">
        <f>(P7-N7)/N7</f>
        <v>0.73066766653940474</v>
      </c>
    </row>
    <row r="13" spans="1:23">
      <c r="A13" s="17" t="s">
        <v>4</v>
      </c>
      <c r="B13" s="10">
        <v>148.09782960000001</v>
      </c>
      <c r="C13" s="10">
        <v>1089.44</v>
      </c>
      <c r="O13" s="10"/>
    </row>
    <row r="14" spans="1:23">
      <c r="A14" s="17" t="s">
        <v>5</v>
      </c>
      <c r="B14" s="10">
        <v>103.94999999999997</v>
      </c>
      <c r="C14" s="10">
        <v>782.58</v>
      </c>
    </row>
    <row r="15" spans="1:23">
      <c r="A15" s="17" t="s">
        <v>6</v>
      </c>
      <c r="B15" s="10">
        <v>196.70000000000002</v>
      </c>
      <c r="C15" s="10">
        <v>842.08</v>
      </c>
    </row>
    <row r="16" spans="1:23">
      <c r="A16" s="24" t="s">
        <v>7</v>
      </c>
      <c r="B16" s="10">
        <v>185.476902</v>
      </c>
      <c r="C16" s="10">
        <v>761.88</v>
      </c>
      <c r="E16" s="1"/>
      <c r="F16" s="1"/>
      <c r="G16" s="1"/>
      <c r="H16" s="1"/>
      <c r="I16" s="1"/>
      <c r="J16" s="1"/>
    </row>
    <row r="17" spans="5:10">
      <c r="E17" s="1"/>
      <c r="F17" s="1"/>
      <c r="G17" s="1"/>
      <c r="H17" s="1"/>
      <c r="I17" s="1"/>
      <c r="J17" s="1"/>
    </row>
    <row r="18" spans="5:10">
      <c r="E18" s="1"/>
      <c r="F18" s="20"/>
      <c r="G18" s="1"/>
      <c r="H18" s="1"/>
      <c r="I18" s="26"/>
      <c r="J18" s="1"/>
    </row>
    <row r="19" spans="5:10">
      <c r="E19" s="1"/>
      <c r="F19" s="20"/>
      <c r="G19" s="1"/>
      <c r="H19" s="1"/>
      <c r="I19" s="26"/>
      <c r="J19" s="1"/>
    </row>
    <row r="20" spans="5:10">
      <c r="E20" s="1"/>
      <c r="F20" s="20"/>
      <c r="G20" s="1"/>
      <c r="H20" s="1"/>
      <c r="I20" s="26"/>
      <c r="J20" s="1"/>
    </row>
    <row r="21" spans="5:10">
      <c r="E21" s="1"/>
      <c r="F21" s="20"/>
      <c r="G21" s="1"/>
      <c r="H21" s="1"/>
      <c r="I21" s="26"/>
      <c r="J21" s="1"/>
    </row>
    <row r="22" spans="5:10">
      <c r="E22" s="1"/>
      <c r="F22" s="1"/>
      <c r="G22" s="1"/>
      <c r="H22" s="1"/>
      <c r="I22" s="1"/>
      <c r="J22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workbookViewId="0">
      <selection activeCell="Q10" sqref="Q10"/>
    </sheetView>
  </sheetViews>
  <sheetFormatPr baseColWidth="10" defaultRowHeight="15" x14ac:dyDescent="0"/>
  <cols>
    <col min="1" max="1" width="10" bestFit="1" customWidth="1"/>
    <col min="2" max="3" width="10" customWidth="1"/>
    <col min="4" max="4" width="11" customWidth="1"/>
    <col min="5" max="5" width="14" customWidth="1"/>
    <col min="6" max="6" width="14" bestFit="1" customWidth="1"/>
    <col min="7" max="7" width="12.1640625" customWidth="1"/>
    <col min="9" max="9" width="12.1640625" customWidth="1"/>
    <col min="10" max="10" width="9.1640625" bestFit="1" customWidth="1"/>
    <col min="11" max="12" width="9.1640625" customWidth="1"/>
    <col min="13" max="13" width="11.1640625" customWidth="1"/>
    <col min="14" max="14" width="10.5" bestFit="1" customWidth="1"/>
    <col min="15" max="15" width="11.33203125" bestFit="1" customWidth="1"/>
    <col min="16" max="16" width="17.1640625" customWidth="1"/>
    <col min="17" max="17" width="11.6640625" bestFit="1" customWidth="1"/>
    <col min="18" max="18" width="9.6640625" customWidth="1"/>
    <col min="19" max="19" width="4" customWidth="1"/>
    <col min="20" max="20" width="4.6640625" bestFit="1" customWidth="1"/>
    <col min="21" max="21" width="4.5" bestFit="1" customWidth="1"/>
    <col min="22" max="22" width="3.1640625" bestFit="1" customWidth="1"/>
    <col min="23" max="23" width="3.6640625" bestFit="1" customWidth="1"/>
  </cols>
  <sheetData>
    <row r="1" spans="1:23">
      <c r="A1" s="3" t="s">
        <v>11</v>
      </c>
      <c r="B1" s="3"/>
      <c r="C1" s="3"/>
    </row>
    <row r="2" spans="1:23" ht="46" thickBot="1">
      <c r="A2" s="4" t="s">
        <v>0</v>
      </c>
      <c r="B2" s="4" t="s">
        <v>21</v>
      </c>
      <c r="C2" s="4" t="s">
        <v>15</v>
      </c>
      <c r="D2" s="4" t="s">
        <v>16</v>
      </c>
      <c r="E2" s="4" t="s">
        <v>9</v>
      </c>
      <c r="F2" s="4" t="s">
        <v>10</v>
      </c>
      <c r="G2" s="4" t="s">
        <v>12</v>
      </c>
      <c r="H2" s="4" t="s">
        <v>1</v>
      </c>
      <c r="I2" s="4" t="s">
        <v>2</v>
      </c>
      <c r="J2" s="4" t="s">
        <v>24</v>
      </c>
      <c r="K2" s="4" t="s">
        <v>26</v>
      </c>
      <c r="L2" s="4" t="s">
        <v>25</v>
      </c>
      <c r="M2" s="4" t="s">
        <v>13</v>
      </c>
      <c r="N2" s="4" t="s">
        <v>14</v>
      </c>
      <c r="O2" s="4" t="s">
        <v>17</v>
      </c>
      <c r="P2" s="4" t="s">
        <v>18</v>
      </c>
      <c r="Q2" s="4" t="s">
        <v>3</v>
      </c>
      <c r="R2" s="4" t="s">
        <v>27</v>
      </c>
    </row>
    <row r="3" spans="1:23" ht="16" thickTop="1">
      <c r="A3" s="3" t="s">
        <v>4</v>
      </c>
      <c r="B3" s="18">
        <v>0.55179999999999996</v>
      </c>
      <c r="C3" s="8">
        <f>E3*(1-B3)</f>
        <v>211.56832800000004</v>
      </c>
      <c r="D3" s="8">
        <f>C3*0.7</f>
        <v>148.09782960000001</v>
      </c>
      <c r="E3" s="8">
        <v>472.04</v>
      </c>
      <c r="F3" s="21">
        <v>388.92784239147483</v>
      </c>
      <c r="G3" s="8">
        <v>1165.9100000000001</v>
      </c>
      <c r="H3" s="14">
        <f>G3/E3</f>
        <v>2.4699389882213372</v>
      </c>
      <c r="I3" s="14">
        <f>G3/F3</f>
        <v>2.9977540122377118</v>
      </c>
      <c r="J3">
        <v>27</v>
      </c>
      <c r="K3">
        <f>ROUND((I3-H3)*20,0)</f>
        <v>11</v>
      </c>
      <c r="L3">
        <f>ROUND(J3+K3,0)</f>
        <v>38</v>
      </c>
      <c r="M3" s="8">
        <f>$J3*(E3-C3)</f>
        <v>7032.7351440000002</v>
      </c>
      <c r="N3" s="8">
        <f>$J3*(G3-E3)</f>
        <v>18734.490000000002</v>
      </c>
      <c r="O3" s="8">
        <f>$L3*(F3-D3)</f>
        <v>9151.5404860760427</v>
      </c>
      <c r="P3" s="8">
        <f>$L3*(G3-F3)</f>
        <v>29525.321989123961</v>
      </c>
      <c r="Q3" s="6">
        <f>J3/$J$7</f>
        <v>0.34177215189873417</v>
      </c>
      <c r="R3" s="6">
        <f>L3/$L$7</f>
        <v>0.32758620689655171</v>
      </c>
      <c r="S3" t="s">
        <v>28</v>
      </c>
      <c r="T3" s="27">
        <v>0.5</v>
      </c>
      <c r="U3" t="s">
        <v>29</v>
      </c>
      <c r="V3" t="s">
        <v>30</v>
      </c>
      <c r="W3" s="27">
        <v>0.05</v>
      </c>
    </row>
    <row r="4" spans="1:23">
      <c r="A4" s="3" t="s">
        <v>5</v>
      </c>
      <c r="B4" s="18">
        <v>0.55000000000000004</v>
      </c>
      <c r="C4" s="8">
        <f>E4*(1-B4)</f>
        <v>148.49999999999997</v>
      </c>
      <c r="D4" s="8">
        <f>C4*0.7</f>
        <v>103.94999999999997</v>
      </c>
      <c r="E4" s="8">
        <v>330</v>
      </c>
      <c r="F4" s="22">
        <v>264.19256458225243</v>
      </c>
      <c r="G4" s="8">
        <v>775</v>
      </c>
      <c r="H4" s="14">
        <f>G4/E4</f>
        <v>2.3484848484848486</v>
      </c>
      <c r="I4" s="14">
        <f t="shared" ref="I4:I6" si="0">G4/F4</f>
        <v>2.9334663571075454</v>
      </c>
      <c r="J4">
        <v>33</v>
      </c>
      <c r="K4">
        <f>ROUND((I4-H4)*20,0)</f>
        <v>12</v>
      </c>
      <c r="L4">
        <f t="shared" ref="L4:L6" si="1">ROUND(J4+K4,0)</f>
        <v>45</v>
      </c>
      <c r="M4" s="8">
        <f>$J4*(E4-C4)</f>
        <v>5989.5000000000009</v>
      </c>
      <c r="N4" s="8">
        <f>$J4*(G4-E4)</f>
        <v>14685</v>
      </c>
      <c r="O4" s="8">
        <f>$L4*(F4-D4)</f>
        <v>7210.9154062013595</v>
      </c>
      <c r="P4" s="8">
        <f>$L4*(G4-F4)</f>
        <v>22986.334593798641</v>
      </c>
      <c r="Q4" s="6">
        <f t="shared" ref="Q4:Q6" si="2">J4/$J$7</f>
        <v>0.41772151898734178</v>
      </c>
      <c r="R4" s="6">
        <f t="shared" ref="R4:R7" si="3">L4/$L$7</f>
        <v>0.38793103448275862</v>
      </c>
      <c r="S4" t="s">
        <v>28</v>
      </c>
      <c r="T4" s="27">
        <v>0.5</v>
      </c>
      <c r="U4" t="s">
        <v>29</v>
      </c>
      <c r="V4" t="s">
        <v>30</v>
      </c>
      <c r="W4" s="27">
        <v>0.05</v>
      </c>
    </row>
    <row r="5" spans="1:23">
      <c r="A5" s="3" t="s">
        <v>6</v>
      </c>
      <c r="B5" s="18">
        <v>0.44</v>
      </c>
      <c r="C5" s="8">
        <f>E5*(1-B5)</f>
        <v>196.70000000000002</v>
      </c>
      <c r="D5" s="8">
        <f>C5</f>
        <v>196.70000000000002</v>
      </c>
      <c r="E5" s="8">
        <v>351.25</v>
      </c>
      <c r="F5" s="22">
        <v>329.11194926946257</v>
      </c>
      <c r="G5" s="8">
        <v>670</v>
      </c>
      <c r="H5" s="14">
        <f>G5/E5</f>
        <v>1.907473309608541</v>
      </c>
      <c r="I5" s="14">
        <f t="shared" si="0"/>
        <v>2.0357814460617871</v>
      </c>
      <c r="J5">
        <v>12</v>
      </c>
      <c r="K5">
        <f>ROUND((I5-H5)*20,0)</f>
        <v>3</v>
      </c>
      <c r="L5">
        <f t="shared" si="1"/>
        <v>15</v>
      </c>
      <c r="M5" s="8">
        <f>$J5*(E5-C5)</f>
        <v>1854.6</v>
      </c>
      <c r="N5" s="8">
        <f>$J5*(G5-E5)</f>
        <v>3825</v>
      </c>
      <c r="O5" s="8">
        <f>$L5*(F5-D5)</f>
        <v>1986.1792390419382</v>
      </c>
      <c r="P5" s="8">
        <f>$L5*(G5-F5)</f>
        <v>5113.3207609580613</v>
      </c>
      <c r="Q5" s="6">
        <f t="shared" si="2"/>
        <v>0.15189873417721519</v>
      </c>
      <c r="R5" s="6">
        <f t="shared" si="3"/>
        <v>0.12931034482758622</v>
      </c>
      <c r="S5" t="s">
        <v>28</v>
      </c>
      <c r="T5" s="27">
        <v>0.5</v>
      </c>
      <c r="U5" t="s">
        <v>29</v>
      </c>
      <c r="V5" t="s">
        <v>30</v>
      </c>
      <c r="W5" s="27">
        <v>0.05</v>
      </c>
    </row>
    <row r="6" spans="1:23" ht="16" thickBot="1">
      <c r="A6" s="16" t="s">
        <v>7</v>
      </c>
      <c r="B6" s="19">
        <v>0.4657</v>
      </c>
      <c r="C6" s="9">
        <f>E6*(1-B6)</f>
        <v>185.476902</v>
      </c>
      <c r="D6" s="9">
        <f>C6</f>
        <v>185.476902</v>
      </c>
      <c r="E6" s="9">
        <v>347.14</v>
      </c>
      <c r="F6" s="23">
        <v>277.04308377551627</v>
      </c>
      <c r="G6" s="9">
        <v>761.88</v>
      </c>
      <c r="H6" s="15">
        <f>G6/E6</f>
        <v>2.1947341130379674</v>
      </c>
      <c r="I6" s="15">
        <f t="shared" si="0"/>
        <v>2.7500415805988485</v>
      </c>
      <c r="J6" s="2">
        <v>7</v>
      </c>
      <c r="K6" s="2">
        <f>ROUND((I6-H6)*20,0)</f>
        <v>11</v>
      </c>
      <c r="L6" s="2">
        <f t="shared" si="1"/>
        <v>18</v>
      </c>
      <c r="M6" s="9">
        <f>$J6*(E6-C6)</f>
        <v>1131.6416859999999</v>
      </c>
      <c r="N6" s="9">
        <f>$J6*(G6-E6)</f>
        <v>2903.1800000000003</v>
      </c>
      <c r="O6" s="9">
        <f>$L6*(F6-D6)</f>
        <v>1648.1912719592929</v>
      </c>
      <c r="P6" s="9">
        <f>$L6*(G6-F6)</f>
        <v>8727.0644920407067</v>
      </c>
      <c r="Q6" s="7">
        <f t="shared" si="2"/>
        <v>8.8607594936708861E-2</v>
      </c>
      <c r="R6" s="7">
        <f t="shared" si="3"/>
        <v>0.15517241379310345</v>
      </c>
      <c r="S6" t="s">
        <v>28</v>
      </c>
      <c r="T6" s="27">
        <v>0.5</v>
      </c>
      <c r="U6" t="s">
        <v>29</v>
      </c>
      <c r="V6" t="s">
        <v>30</v>
      </c>
      <c r="W6" s="27">
        <v>0.05</v>
      </c>
    </row>
    <row r="7" spans="1:23" ht="16" thickTop="1">
      <c r="A7" s="3" t="s">
        <v>8</v>
      </c>
      <c r="B7" s="3"/>
      <c r="J7">
        <f>SUM(J3:J6)</f>
        <v>79</v>
      </c>
      <c r="L7" s="25">
        <f>SUM(L3:L6)</f>
        <v>116</v>
      </c>
      <c r="M7" s="10">
        <f>SUM(M3:M6)</f>
        <v>16008.476830000003</v>
      </c>
      <c r="N7" s="10">
        <f t="shared" ref="N7:P7" si="4">SUM(N3:N6)</f>
        <v>40147.670000000006</v>
      </c>
      <c r="O7" s="26">
        <f t="shared" si="4"/>
        <v>19996.826403278632</v>
      </c>
      <c r="P7" s="26">
        <f t="shared" si="4"/>
        <v>66352.04183592138</v>
      </c>
      <c r="Q7" s="5">
        <f>SUM(Q3:Q6)</f>
        <v>1</v>
      </c>
      <c r="R7" s="5">
        <f t="shared" si="3"/>
        <v>1</v>
      </c>
    </row>
    <row r="8" spans="1:23">
      <c r="H8" s="11" t="s">
        <v>32</v>
      </c>
      <c r="I8" s="14">
        <f>SUMPRODUCT(H3:H6,Q3:Q6)</f>
        <v>2.3093819137790428</v>
      </c>
    </row>
    <row r="9" spans="1:23" ht="16" thickBot="1">
      <c r="H9" s="11" t="s">
        <v>33</v>
      </c>
      <c r="I9" s="14">
        <f>SUMPRODUCT(I3:I6,R3:R6)</f>
        <v>2.8099836954877473</v>
      </c>
      <c r="O9" s="3"/>
      <c r="P9" s="12" t="s">
        <v>19</v>
      </c>
      <c r="Q9" s="13">
        <f>M7+N7</f>
        <v>56156.146830000012</v>
      </c>
    </row>
    <row r="10" spans="1:23" ht="17" thickTop="1" thickBot="1">
      <c r="H10" s="12" t="s">
        <v>31</v>
      </c>
      <c r="I10" s="30">
        <f>(I9-I8)/I8</f>
        <v>0.21676872877623182</v>
      </c>
      <c r="K10" s="12" t="s">
        <v>34</v>
      </c>
      <c r="L10" s="30">
        <f>(L7-J7)/J7</f>
        <v>0.46835443037974683</v>
      </c>
      <c r="O10" s="3"/>
      <c r="P10" s="12" t="s">
        <v>20</v>
      </c>
      <c r="Q10" s="32">
        <f>O7+P7</f>
        <v>86348.868239200005</v>
      </c>
    </row>
    <row r="11" spans="1:23" ht="16" thickTop="1">
      <c r="P11" s="31" t="s">
        <v>35</v>
      </c>
      <c r="Q11" s="30">
        <f>(O7-M7)/M7</f>
        <v>0.2491398535683565</v>
      </c>
    </row>
    <row r="12" spans="1:23" ht="45">
      <c r="A12" s="4" t="s">
        <v>0</v>
      </c>
      <c r="B12" s="4" t="s">
        <v>22</v>
      </c>
      <c r="C12" s="4" t="s">
        <v>23</v>
      </c>
      <c r="P12" s="31" t="s">
        <v>36</v>
      </c>
      <c r="Q12" s="30">
        <f>(P7-N7)/N7</f>
        <v>0.65269969181079179</v>
      </c>
    </row>
    <row r="13" spans="1:23">
      <c r="A13" s="17" t="s">
        <v>4</v>
      </c>
      <c r="B13" s="10">
        <v>148.09782960000001</v>
      </c>
      <c r="C13" s="10">
        <v>1089.44</v>
      </c>
      <c r="O13" s="10"/>
    </row>
    <row r="14" spans="1:23">
      <c r="A14" s="17" t="s">
        <v>5</v>
      </c>
      <c r="B14" s="10">
        <v>103.94999999999997</v>
      </c>
      <c r="C14" s="10">
        <v>782.58</v>
      </c>
    </row>
    <row r="15" spans="1:23">
      <c r="A15" s="17" t="s">
        <v>6</v>
      </c>
      <c r="B15" s="10">
        <v>196.70000000000002</v>
      </c>
      <c r="C15" s="10">
        <v>842.08</v>
      </c>
    </row>
    <row r="16" spans="1:23">
      <c r="A16" s="24" t="s">
        <v>7</v>
      </c>
      <c r="B16" s="10">
        <v>185.476902</v>
      </c>
      <c r="C16" s="10">
        <v>761.88</v>
      </c>
      <c r="E16" s="1"/>
      <c r="F16" s="1"/>
      <c r="G16" s="26"/>
      <c r="H16" s="1"/>
      <c r="I16" s="1"/>
      <c r="J16" s="1"/>
    </row>
    <row r="17" spans="5:10">
      <c r="E17" s="1"/>
      <c r="F17" s="1"/>
      <c r="G17" s="1"/>
      <c r="H17" s="1"/>
      <c r="I17" s="1"/>
      <c r="J17" s="1"/>
    </row>
    <row r="18" spans="5:10">
      <c r="E18" s="1"/>
      <c r="F18" s="20"/>
      <c r="G18" s="1"/>
      <c r="H18" s="1"/>
      <c r="I18" s="26"/>
      <c r="J18" s="1"/>
    </row>
    <row r="19" spans="5:10">
      <c r="E19" s="1"/>
      <c r="F19" s="20"/>
      <c r="G19" s="1"/>
      <c r="H19" s="1"/>
      <c r="I19" s="26"/>
      <c r="J19" s="1"/>
    </row>
    <row r="20" spans="5:10">
      <c r="E20" s="1"/>
      <c r="F20" s="20"/>
      <c r="G20" s="1"/>
      <c r="H20" s="1"/>
      <c r="I20" s="26"/>
      <c r="J20" s="1"/>
    </row>
    <row r="21" spans="5:10">
      <c r="E21" s="1"/>
      <c r="F21" s="20"/>
      <c r="G21" s="1"/>
      <c r="H21" s="1"/>
      <c r="I21" s="26"/>
      <c r="J21" s="1"/>
    </row>
    <row r="22" spans="5:10">
      <c r="E22" s="1"/>
      <c r="F22" s="1"/>
      <c r="G22" s="1"/>
      <c r="H22" s="1"/>
      <c r="I22" s="1"/>
      <c r="J22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FA12 Designer Wins</vt:lpstr>
      <vt:lpstr>FA12 Retailer Wins</vt:lpstr>
      <vt:lpstr>FA12 EVERYONE WINS!</vt:lpstr>
      <vt:lpstr>FA12 Retail Designer Wins</vt:lpstr>
      <vt:lpstr>FA12 Retail Retailer Wins</vt:lpstr>
      <vt:lpstr>FA12 Retail Everyone Wins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Geoffrey Karapetyan</dc:creator>
  <cp:lastModifiedBy>Geoffrey Karapetyan</cp:lastModifiedBy>
  <dcterms:created xsi:type="dcterms:W3CDTF">2012-11-27T18:22:20Z</dcterms:created>
  <dcterms:modified xsi:type="dcterms:W3CDTF">2012-12-14T18:33:48Z</dcterms:modified>
</cp:coreProperties>
</file>